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Opravné práce\2019\BRNO\Jihlava\EPS_JHL\NAB\"/>
    </mc:Choice>
  </mc:AlternateContent>
  <bookViews>
    <workbookView xWindow="0" yWindow="0" windowWidth="23040" windowHeight="9384"/>
  </bookViews>
  <sheets>
    <sheet name="Rekapitulace stavby" sheetId="1" r:id="rId1"/>
    <sheet name="PS 01 - Prohlídky a reviz..." sheetId="2" r:id="rId2"/>
    <sheet name="PS 03 - Prohlídky a reviz..." sheetId="3" r:id="rId3"/>
    <sheet name="PS 07 - Materiál a náhrad..." sheetId="4" r:id="rId4"/>
    <sheet name="PS 05 - Prohlídky a reviz..." sheetId="5" r:id="rId5"/>
    <sheet name="PS 02 - Montáž a demontáž..." sheetId="6" r:id="rId6"/>
    <sheet name="PS 04 - Montáž a demontáž..." sheetId="7" r:id="rId7"/>
    <sheet name="PS 06 - Montáž a demontáž..." sheetId="8" r:id="rId8"/>
    <sheet name="PS 08 - Vedlejší rozpočto..." sheetId="9" r:id="rId9"/>
  </sheets>
  <definedNames>
    <definedName name="_xlnm._FilterDatabase" localSheetId="1" hidden="1">'PS 01 - Prohlídky a reviz...'!$C$93:$L$137</definedName>
    <definedName name="_xlnm._FilterDatabase" localSheetId="5" hidden="1">'PS 02 - Montáž a demontáž...'!$C$93:$L$205</definedName>
    <definedName name="_xlnm._FilterDatabase" localSheetId="2" hidden="1">'PS 03 - Prohlídky a reviz...'!$C$93:$L$105</definedName>
    <definedName name="_xlnm._FilterDatabase" localSheetId="6" hidden="1">'PS 04 - Montáž a demontáž...'!$C$93:$L$185</definedName>
    <definedName name="_xlnm._FilterDatabase" localSheetId="4" hidden="1">'PS 05 - Prohlídky a reviz...'!$C$93:$L$117</definedName>
    <definedName name="_xlnm._FilterDatabase" localSheetId="7" hidden="1">'PS 06 - Montáž a demontáž...'!$C$93:$L$117</definedName>
    <definedName name="_xlnm._FilterDatabase" localSheetId="3" hidden="1">'PS 07 - Materiál a náhrad...'!$C$92:$L$715</definedName>
    <definedName name="_xlnm._FilterDatabase" localSheetId="8" hidden="1">'PS 08 - Vedlejší rozpočto...'!$C$95:$L$103</definedName>
    <definedName name="_xlnm.Print_Titles" localSheetId="1">'PS 01 - Prohlídky a reviz...'!$93:$93</definedName>
    <definedName name="_xlnm.Print_Titles" localSheetId="5">'PS 02 - Montáž a demontáž...'!$93:$93</definedName>
    <definedName name="_xlnm.Print_Titles" localSheetId="2">'PS 03 - Prohlídky a reviz...'!$93:$93</definedName>
    <definedName name="_xlnm.Print_Titles" localSheetId="6">'PS 04 - Montáž a demontáž...'!$93:$93</definedName>
    <definedName name="_xlnm.Print_Titles" localSheetId="4">'PS 05 - Prohlídky a reviz...'!$93:$93</definedName>
    <definedName name="_xlnm.Print_Titles" localSheetId="7">'PS 06 - Montáž a demontáž...'!$93:$93</definedName>
    <definedName name="_xlnm.Print_Titles" localSheetId="3">'PS 07 - Materiál a náhrad...'!$92:$92</definedName>
    <definedName name="_xlnm.Print_Titles" localSheetId="8">'PS 08 - Vedlejší rozpočto...'!$95:$95</definedName>
    <definedName name="_xlnm.Print_Titles" localSheetId="0">'Rekapitulace stavby'!$57:$57</definedName>
    <definedName name="_xlnm.Print_Area" localSheetId="1">'PS 01 - Prohlídky a reviz...'!$C$4:$K$43,'PS 01 - Prohlídky a reviz...'!$C$49:$K$75,'PS 01 - Prohlídky a reviz...'!$C$81:$L$137</definedName>
    <definedName name="_xlnm.Print_Area" localSheetId="5">'PS 02 - Montáž a demontáž...'!$C$4:$K$43,'PS 02 - Montáž a demontáž...'!$C$49:$K$75,'PS 02 - Montáž a demontáž...'!$C$81:$L$205</definedName>
    <definedName name="_xlnm.Print_Area" localSheetId="2">'PS 03 - Prohlídky a reviz...'!$C$4:$K$43,'PS 03 - Prohlídky a reviz...'!$C$49:$K$75,'PS 03 - Prohlídky a reviz...'!$C$81:$L$105</definedName>
    <definedName name="_xlnm.Print_Area" localSheetId="6">'PS 04 - Montáž a demontáž...'!$C$4:$K$43,'PS 04 - Montáž a demontáž...'!$C$49:$K$75,'PS 04 - Montáž a demontáž...'!$C$81:$L$185</definedName>
    <definedName name="_xlnm.Print_Area" localSheetId="4">'PS 05 - Prohlídky a reviz...'!$C$4:$K$43,'PS 05 - Prohlídky a reviz...'!$C$49:$K$75,'PS 05 - Prohlídky a reviz...'!$C$81:$L$117</definedName>
    <definedName name="_xlnm.Print_Area" localSheetId="7">'PS 06 - Montáž a demontáž...'!$C$4:$K$43,'PS 06 - Montáž a demontáž...'!$C$49:$K$75,'PS 06 - Montáž a demontáž...'!$C$81:$L$117</definedName>
    <definedName name="_xlnm.Print_Area" localSheetId="3">'PS 07 - Materiál a náhrad...'!$C$4:$K$43,'PS 07 - Materiál a náhrad...'!$C$49:$K$74,'PS 07 - Materiál a náhrad...'!$C$80:$L$715</definedName>
    <definedName name="_xlnm.Print_Area" localSheetId="8">'PS 08 - Vedlejší rozpočto...'!$C$4:$K$43,'PS 08 - Vedlejší rozpočto...'!$C$49:$K$77,'PS 08 - Vedlejší rozpočto...'!$C$83:$L$103</definedName>
    <definedName name="_xlnm.Print_Area" localSheetId="0">'Rekapitulace stavby'!$D$4:$AO$41,'Rekapitulace stavby'!$C$47:$AQ$75</definedName>
  </definedNames>
  <calcPr calcId="152511"/>
</workbook>
</file>

<file path=xl/calcChain.xml><?xml version="1.0" encoding="utf-8"?>
<calcChain xmlns="http://schemas.openxmlformats.org/spreadsheetml/2006/main">
  <c r="K41" i="9" l="1"/>
  <c r="K40" i="9"/>
  <c r="BA67" i="1"/>
  <c r="K39" i="9"/>
  <c r="AZ67" i="1" s="1"/>
  <c r="BI102" i="9"/>
  <c r="BH102" i="9"/>
  <c r="BG102" i="9"/>
  <c r="BF102" i="9"/>
  <c r="R102" i="9"/>
  <c r="R101" i="9" s="1"/>
  <c r="Q102" i="9"/>
  <c r="Q101" i="9" s="1"/>
  <c r="X102" i="9"/>
  <c r="X101" i="9" s="1"/>
  <c r="X100" i="9" s="1"/>
  <c r="V102" i="9"/>
  <c r="V101" i="9"/>
  <c r="V100" i="9" s="1"/>
  <c r="V96" i="9" s="1"/>
  <c r="T102" i="9"/>
  <c r="T101" i="9"/>
  <c r="T100" i="9"/>
  <c r="P102" i="9"/>
  <c r="BK102" i="9" s="1"/>
  <c r="BK101" i="9" s="1"/>
  <c r="BK100" i="9" s="1"/>
  <c r="K100" i="9" s="1"/>
  <c r="K65" i="9" s="1"/>
  <c r="K102" i="9"/>
  <c r="BE102" i="9" s="1"/>
  <c r="BI98" i="9"/>
  <c r="BH98" i="9"/>
  <c r="BG98" i="9"/>
  <c r="BF98" i="9"/>
  <c r="R98" i="9"/>
  <c r="R97" i="9" s="1"/>
  <c r="Q98" i="9"/>
  <c r="Q97" i="9"/>
  <c r="X98" i="9"/>
  <c r="X97" i="9"/>
  <c r="X96" i="9" s="1"/>
  <c r="V98" i="9"/>
  <c r="V97" i="9"/>
  <c r="T98" i="9"/>
  <c r="T97" i="9" s="1"/>
  <c r="T96" i="9" s="1"/>
  <c r="AW67" i="1"/>
  <c r="P98" i="9"/>
  <c r="BK98" i="9" s="1"/>
  <c r="BK97" i="9" s="1"/>
  <c r="F90" i="9"/>
  <c r="E88" i="9"/>
  <c r="BI75" i="9"/>
  <c r="F41" i="9" s="1"/>
  <c r="BF67" i="1" s="1"/>
  <c r="BH75" i="9"/>
  <c r="BG75" i="9"/>
  <c r="BF75" i="9"/>
  <c r="BI74" i="9"/>
  <c r="BH74" i="9"/>
  <c r="BG74" i="9"/>
  <c r="BF74" i="9"/>
  <c r="BE74" i="9"/>
  <c r="BI73" i="9"/>
  <c r="BH73" i="9"/>
  <c r="BG73" i="9"/>
  <c r="BF73" i="9"/>
  <c r="BE73" i="9"/>
  <c r="BI72" i="9"/>
  <c r="BH72" i="9"/>
  <c r="BG72" i="9"/>
  <c r="BF72" i="9"/>
  <c r="BE72" i="9"/>
  <c r="BI71" i="9"/>
  <c r="BH71" i="9"/>
  <c r="BG71" i="9"/>
  <c r="BF71" i="9"/>
  <c r="BE71" i="9"/>
  <c r="BI70" i="9"/>
  <c r="BH70" i="9"/>
  <c r="F40" i="9" s="1"/>
  <c r="BE67" i="1" s="1"/>
  <c r="BG70" i="9"/>
  <c r="BF70" i="9"/>
  <c r="BE70" i="9"/>
  <c r="F56" i="9"/>
  <c r="E54" i="9"/>
  <c r="J24" i="9"/>
  <c r="E24" i="9"/>
  <c r="J93" i="9" s="1"/>
  <c r="J59" i="9"/>
  <c r="J23" i="9"/>
  <c r="J21" i="9"/>
  <c r="E21" i="9"/>
  <c r="J92" i="9"/>
  <c r="J58" i="9"/>
  <c r="J20" i="9"/>
  <c r="J18" i="9"/>
  <c r="E18" i="9"/>
  <c r="J17" i="9"/>
  <c r="J15" i="9"/>
  <c r="E15" i="9"/>
  <c r="F92" i="9" s="1"/>
  <c r="J14" i="9"/>
  <c r="J12" i="9"/>
  <c r="J90" i="9" s="1"/>
  <c r="E7" i="9"/>
  <c r="K41" i="8"/>
  <c r="K40" i="8"/>
  <c r="BA66" i="1" s="1"/>
  <c r="K39" i="8"/>
  <c r="AZ66" i="1"/>
  <c r="BI116" i="8"/>
  <c r="BH116" i="8"/>
  <c r="BG116" i="8"/>
  <c r="BF116" i="8"/>
  <c r="R116" i="8"/>
  <c r="Q116" i="8"/>
  <c r="X116" i="8"/>
  <c r="V116" i="8"/>
  <c r="T116" i="8"/>
  <c r="P116" i="8"/>
  <c r="BK116" i="8" s="1"/>
  <c r="BI114" i="8"/>
  <c r="BH114" i="8"/>
  <c r="BG114" i="8"/>
  <c r="BF114" i="8"/>
  <c r="R114" i="8"/>
  <c r="Q114" i="8"/>
  <c r="X114" i="8"/>
  <c r="V114" i="8"/>
  <c r="T114" i="8"/>
  <c r="P114" i="8"/>
  <c r="BK114" i="8" s="1"/>
  <c r="BI112" i="8"/>
  <c r="BH112" i="8"/>
  <c r="BG112" i="8"/>
  <c r="BF112" i="8"/>
  <c r="R112" i="8"/>
  <c r="Q112" i="8"/>
  <c r="X112" i="8"/>
  <c r="V112" i="8"/>
  <c r="T112" i="8"/>
  <c r="P112" i="8"/>
  <c r="BK112" i="8" s="1"/>
  <c r="BI110" i="8"/>
  <c r="BH110" i="8"/>
  <c r="BG110" i="8"/>
  <c r="BF110" i="8"/>
  <c r="R110" i="8"/>
  <c r="Q110" i="8"/>
  <c r="X110" i="8"/>
  <c r="V110" i="8"/>
  <c r="T110" i="8"/>
  <c r="P110" i="8"/>
  <c r="BI108" i="8"/>
  <c r="BH108" i="8"/>
  <c r="BG108" i="8"/>
  <c r="BF108" i="8"/>
  <c r="R108" i="8"/>
  <c r="Q108" i="8"/>
  <c r="X108" i="8"/>
  <c r="V108" i="8"/>
  <c r="T108" i="8"/>
  <c r="P108" i="8"/>
  <c r="BK108" i="8" s="1"/>
  <c r="BI106" i="8"/>
  <c r="BH106" i="8"/>
  <c r="BG106" i="8"/>
  <c r="BF106" i="8"/>
  <c r="R106" i="8"/>
  <c r="Q106" i="8"/>
  <c r="X106" i="8"/>
  <c r="V106" i="8"/>
  <c r="T106" i="8"/>
  <c r="P106" i="8"/>
  <c r="BK106" i="8" s="1"/>
  <c r="BI104" i="8"/>
  <c r="BH104" i="8"/>
  <c r="BG104" i="8"/>
  <c r="BF104" i="8"/>
  <c r="R104" i="8"/>
  <c r="Q104" i="8"/>
  <c r="X104" i="8"/>
  <c r="X95" i="8" s="1"/>
  <c r="X94" i="8" s="1"/>
  <c r="V104" i="8"/>
  <c r="T104" i="8"/>
  <c r="P104" i="8"/>
  <c r="BK104" i="8" s="1"/>
  <c r="BI102" i="8"/>
  <c r="BH102" i="8"/>
  <c r="BG102" i="8"/>
  <c r="BF102" i="8"/>
  <c r="R102" i="8"/>
  <c r="Q102" i="8"/>
  <c r="Q95" i="8" s="1"/>
  <c r="I64" i="8" s="1"/>
  <c r="X102" i="8"/>
  <c r="V102" i="8"/>
  <c r="T102" i="8"/>
  <c r="P102" i="8"/>
  <c r="BI100" i="8"/>
  <c r="BH100" i="8"/>
  <c r="BG100" i="8"/>
  <c r="BF100" i="8"/>
  <c r="R100" i="8"/>
  <c r="Q100" i="8"/>
  <c r="X100" i="8"/>
  <c r="V100" i="8"/>
  <c r="T100" i="8"/>
  <c r="P100" i="8"/>
  <c r="BK100" i="8" s="1"/>
  <c r="BI98" i="8"/>
  <c r="BH98" i="8"/>
  <c r="BG98" i="8"/>
  <c r="BF98" i="8"/>
  <c r="R98" i="8"/>
  <c r="Q98" i="8"/>
  <c r="X98" i="8"/>
  <c r="V98" i="8"/>
  <c r="T98" i="8"/>
  <c r="P98" i="8"/>
  <c r="K98" i="8" s="1"/>
  <c r="BE98" i="8" s="1"/>
  <c r="BK98" i="8"/>
  <c r="BI96" i="8"/>
  <c r="BH96" i="8"/>
  <c r="BG96" i="8"/>
  <c r="BF96" i="8"/>
  <c r="R96" i="8"/>
  <c r="Q96" i="8"/>
  <c r="Q94" i="8"/>
  <c r="I63" i="8" s="1"/>
  <c r="K31" i="8" s="1"/>
  <c r="X96" i="8"/>
  <c r="V96" i="8"/>
  <c r="T96" i="8"/>
  <c r="P96" i="8"/>
  <c r="F88" i="8"/>
  <c r="E86" i="8"/>
  <c r="BI73" i="8"/>
  <c r="BH73" i="8"/>
  <c r="BG73" i="8"/>
  <c r="BF73" i="8"/>
  <c r="BI72" i="8"/>
  <c r="BH72" i="8"/>
  <c r="BG72" i="8"/>
  <c r="BF72" i="8"/>
  <c r="BE72" i="8"/>
  <c r="BI71" i="8"/>
  <c r="BH71" i="8"/>
  <c r="BG71" i="8"/>
  <c r="BF71" i="8"/>
  <c r="BE71" i="8"/>
  <c r="BI70" i="8"/>
  <c r="BH70" i="8"/>
  <c r="BG70" i="8"/>
  <c r="BF70" i="8"/>
  <c r="BE70" i="8"/>
  <c r="BI69" i="8"/>
  <c r="BH69" i="8"/>
  <c r="BG69" i="8"/>
  <c r="BF69" i="8"/>
  <c r="BE69" i="8"/>
  <c r="BI68" i="8"/>
  <c r="BH68" i="8"/>
  <c r="BG68" i="8"/>
  <c r="BF68" i="8"/>
  <c r="BE68" i="8"/>
  <c r="AS66" i="1"/>
  <c r="F56" i="8"/>
  <c r="E54" i="8"/>
  <c r="J24" i="8"/>
  <c r="E24" i="8"/>
  <c r="J91" i="8" s="1"/>
  <c r="J23" i="8"/>
  <c r="J21" i="8"/>
  <c r="E21" i="8"/>
  <c r="J90" i="8" s="1"/>
  <c r="J58" i="8"/>
  <c r="J20" i="8"/>
  <c r="J18" i="8"/>
  <c r="E18" i="8"/>
  <c r="F91" i="8" s="1"/>
  <c r="J17" i="8"/>
  <c r="J15" i="8"/>
  <c r="E15" i="8"/>
  <c r="J14" i="8"/>
  <c r="J12" i="8"/>
  <c r="E7" i="8"/>
  <c r="E52" i="8" s="1"/>
  <c r="E84" i="8"/>
  <c r="K41" i="7"/>
  <c r="K40" i="7"/>
  <c r="BA65" i="1"/>
  <c r="K39" i="7"/>
  <c r="AZ65" i="1"/>
  <c r="BI184" i="7"/>
  <c r="BH184" i="7"/>
  <c r="BG184" i="7"/>
  <c r="BF184" i="7"/>
  <c r="R184" i="7"/>
  <c r="Q184" i="7"/>
  <c r="X184" i="7"/>
  <c r="V184" i="7"/>
  <c r="T184" i="7"/>
  <c r="P184" i="7"/>
  <c r="BI182" i="7"/>
  <c r="BH182" i="7"/>
  <c r="BG182" i="7"/>
  <c r="BF182" i="7"/>
  <c r="R182" i="7"/>
  <c r="Q182" i="7"/>
  <c r="X182" i="7"/>
  <c r="V182" i="7"/>
  <c r="T182" i="7"/>
  <c r="P182" i="7"/>
  <c r="BK182" i="7" s="1"/>
  <c r="BI180" i="7"/>
  <c r="BH180" i="7"/>
  <c r="BG180" i="7"/>
  <c r="BF180" i="7"/>
  <c r="R180" i="7"/>
  <c r="Q180" i="7"/>
  <c r="X180" i="7"/>
  <c r="V180" i="7"/>
  <c r="T180" i="7"/>
  <c r="P180" i="7"/>
  <c r="K180" i="7" s="1"/>
  <c r="BE180" i="7" s="1"/>
  <c r="BI178" i="7"/>
  <c r="BH178" i="7"/>
  <c r="BG178" i="7"/>
  <c r="BF178" i="7"/>
  <c r="R178" i="7"/>
  <c r="Q178" i="7"/>
  <c r="X178" i="7"/>
  <c r="V178" i="7"/>
  <c r="T178" i="7"/>
  <c r="P178" i="7"/>
  <c r="K178" i="7" s="1"/>
  <c r="BE178" i="7" s="1"/>
  <c r="BK178" i="7"/>
  <c r="BI176" i="7"/>
  <c r="BH176" i="7"/>
  <c r="BG176" i="7"/>
  <c r="BF176" i="7"/>
  <c r="R176" i="7"/>
  <c r="Q176" i="7"/>
  <c r="X176" i="7"/>
  <c r="V176" i="7"/>
  <c r="T176" i="7"/>
  <c r="P176" i="7"/>
  <c r="BI174" i="7"/>
  <c r="BH174" i="7"/>
  <c r="BG174" i="7"/>
  <c r="BF174" i="7"/>
  <c r="R174" i="7"/>
  <c r="Q174" i="7"/>
  <c r="X174" i="7"/>
  <c r="V174" i="7"/>
  <c r="T174" i="7"/>
  <c r="P174" i="7"/>
  <c r="BK174" i="7" s="1"/>
  <c r="K174" i="7"/>
  <c r="BE174" i="7" s="1"/>
  <c r="BI172" i="7"/>
  <c r="BH172" i="7"/>
  <c r="BG172" i="7"/>
  <c r="BF172" i="7"/>
  <c r="R172" i="7"/>
  <c r="Q172" i="7"/>
  <c r="X172" i="7"/>
  <c r="V172" i="7"/>
  <c r="T172" i="7"/>
  <c r="P172" i="7"/>
  <c r="BK172" i="7"/>
  <c r="K172" i="7"/>
  <c r="BE172" i="7" s="1"/>
  <c r="BI170" i="7"/>
  <c r="BH170" i="7"/>
  <c r="BG170" i="7"/>
  <c r="BF170" i="7"/>
  <c r="R170" i="7"/>
  <c r="Q170" i="7"/>
  <c r="X170" i="7"/>
  <c r="V170" i="7"/>
  <c r="T170" i="7"/>
  <c r="P170" i="7"/>
  <c r="BK170" i="7"/>
  <c r="K170" i="7"/>
  <c r="BE170" i="7" s="1"/>
  <c r="BI168" i="7"/>
  <c r="BH168" i="7"/>
  <c r="BG168" i="7"/>
  <c r="BF168" i="7"/>
  <c r="R168" i="7"/>
  <c r="Q168" i="7"/>
  <c r="X168" i="7"/>
  <c r="V168" i="7"/>
  <c r="T168" i="7"/>
  <c r="P168" i="7"/>
  <c r="BI166" i="7"/>
  <c r="BH166" i="7"/>
  <c r="BG166" i="7"/>
  <c r="BF166" i="7"/>
  <c r="R166" i="7"/>
  <c r="Q166" i="7"/>
  <c r="X166" i="7"/>
  <c r="V166" i="7"/>
  <c r="T166" i="7"/>
  <c r="P166" i="7"/>
  <c r="BK166" i="7" s="1"/>
  <c r="BI164" i="7"/>
  <c r="BH164" i="7"/>
  <c r="BG164" i="7"/>
  <c r="BF164" i="7"/>
  <c r="R164" i="7"/>
  <c r="Q164" i="7"/>
  <c r="X164" i="7"/>
  <c r="V164" i="7"/>
  <c r="T164" i="7"/>
  <c r="P164" i="7"/>
  <c r="BK164" i="7" s="1"/>
  <c r="K164" i="7"/>
  <c r="BE164" i="7" s="1"/>
  <c r="BI162" i="7"/>
  <c r="BH162" i="7"/>
  <c r="BG162" i="7"/>
  <c r="BF162" i="7"/>
  <c r="R162" i="7"/>
  <c r="Q162" i="7"/>
  <c r="X162" i="7"/>
  <c r="V162" i="7"/>
  <c r="T162" i="7"/>
  <c r="P162" i="7"/>
  <c r="BK162" i="7" s="1"/>
  <c r="K162" i="7"/>
  <c r="BE162" i="7" s="1"/>
  <c r="BI160" i="7"/>
  <c r="BH160" i="7"/>
  <c r="BG160" i="7"/>
  <c r="BF160" i="7"/>
  <c r="R160" i="7"/>
  <c r="Q160" i="7"/>
  <c r="X160" i="7"/>
  <c r="V160" i="7"/>
  <c r="T160" i="7"/>
  <c r="P160" i="7"/>
  <c r="BI158" i="7"/>
  <c r="BH158" i="7"/>
  <c r="BG158" i="7"/>
  <c r="BF158" i="7"/>
  <c r="R158" i="7"/>
  <c r="Q158" i="7"/>
  <c r="X158" i="7"/>
  <c r="V158" i="7"/>
  <c r="T158" i="7"/>
  <c r="P158" i="7"/>
  <c r="BK158" i="7" s="1"/>
  <c r="BI156" i="7"/>
  <c r="BH156" i="7"/>
  <c r="BG156" i="7"/>
  <c r="BF156" i="7"/>
  <c r="R156" i="7"/>
  <c r="Q156" i="7"/>
  <c r="X156" i="7"/>
  <c r="V156" i="7"/>
  <c r="T156" i="7"/>
  <c r="P156" i="7"/>
  <c r="BK156" i="7" s="1"/>
  <c r="BI154" i="7"/>
  <c r="BH154" i="7"/>
  <c r="BG154" i="7"/>
  <c r="BF154" i="7"/>
  <c r="R154" i="7"/>
  <c r="Q154" i="7"/>
  <c r="X154" i="7"/>
  <c r="V154" i="7"/>
  <c r="T154" i="7"/>
  <c r="P154" i="7"/>
  <c r="BK154" i="7" s="1"/>
  <c r="BI152" i="7"/>
  <c r="BH152" i="7"/>
  <c r="BG152" i="7"/>
  <c r="BF152" i="7"/>
  <c r="R152" i="7"/>
  <c r="Q152" i="7"/>
  <c r="X152" i="7"/>
  <c r="V152" i="7"/>
  <c r="T152" i="7"/>
  <c r="P152" i="7"/>
  <c r="BI150" i="7"/>
  <c r="BH150" i="7"/>
  <c r="BG150" i="7"/>
  <c r="BF150" i="7"/>
  <c r="R150" i="7"/>
  <c r="Q150" i="7"/>
  <c r="X150" i="7"/>
  <c r="V150" i="7"/>
  <c r="T150" i="7"/>
  <c r="P150" i="7"/>
  <c r="BK150" i="7" s="1"/>
  <c r="BI148" i="7"/>
  <c r="BH148" i="7"/>
  <c r="BG148" i="7"/>
  <c r="BF148" i="7"/>
  <c r="R148" i="7"/>
  <c r="Q148" i="7"/>
  <c r="X148" i="7"/>
  <c r="V148" i="7"/>
  <c r="T148" i="7"/>
  <c r="P148" i="7"/>
  <c r="BK148" i="7" s="1"/>
  <c r="BI146" i="7"/>
  <c r="BH146" i="7"/>
  <c r="BG146" i="7"/>
  <c r="BF146" i="7"/>
  <c r="R146" i="7"/>
  <c r="Q146" i="7"/>
  <c r="X146" i="7"/>
  <c r="V146" i="7"/>
  <c r="T146" i="7"/>
  <c r="P146" i="7"/>
  <c r="BK146" i="7" s="1"/>
  <c r="BI144" i="7"/>
  <c r="BH144" i="7"/>
  <c r="BG144" i="7"/>
  <c r="BF144" i="7"/>
  <c r="R144" i="7"/>
  <c r="Q144" i="7"/>
  <c r="X144" i="7"/>
  <c r="V144" i="7"/>
  <c r="T144" i="7"/>
  <c r="P144" i="7"/>
  <c r="BI142" i="7"/>
  <c r="BH142" i="7"/>
  <c r="BG142" i="7"/>
  <c r="BF142" i="7"/>
  <c r="R142" i="7"/>
  <c r="Q142" i="7"/>
  <c r="X142" i="7"/>
  <c r="V142" i="7"/>
  <c r="T142" i="7"/>
  <c r="P142" i="7"/>
  <c r="BK142" i="7" s="1"/>
  <c r="BI140" i="7"/>
  <c r="BH140" i="7"/>
  <c r="BG140" i="7"/>
  <c r="BF140" i="7"/>
  <c r="R140" i="7"/>
  <c r="Q140" i="7"/>
  <c r="X140" i="7"/>
  <c r="V140" i="7"/>
  <c r="T140" i="7"/>
  <c r="P140" i="7"/>
  <c r="BK140" i="7" s="1"/>
  <c r="BI138" i="7"/>
  <c r="BH138" i="7"/>
  <c r="BG138" i="7"/>
  <c r="BF138" i="7"/>
  <c r="R138" i="7"/>
  <c r="Q138" i="7"/>
  <c r="X138" i="7"/>
  <c r="V138" i="7"/>
  <c r="T138" i="7"/>
  <c r="P138" i="7"/>
  <c r="BK138" i="7" s="1"/>
  <c r="BI136" i="7"/>
  <c r="BH136" i="7"/>
  <c r="BG136" i="7"/>
  <c r="BF136" i="7"/>
  <c r="R136" i="7"/>
  <c r="Q136" i="7"/>
  <c r="X136" i="7"/>
  <c r="V136" i="7"/>
  <c r="T136" i="7"/>
  <c r="P136" i="7"/>
  <c r="BI134" i="7"/>
  <c r="BH134" i="7"/>
  <c r="BG134" i="7"/>
  <c r="BF134" i="7"/>
  <c r="R134" i="7"/>
  <c r="Q134" i="7"/>
  <c r="X134" i="7"/>
  <c r="V134" i="7"/>
  <c r="T134" i="7"/>
  <c r="P134" i="7"/>
  <c r="BK134" i="7" s="1"/>
  <c r="K134" i="7"/>
  <c r="BE134" i="7" s="1"/>
  <c r="BI132" i="7"/>
  <c r="BH132" i="7"/>
  <c r="BG132" i="7"/>
  <c r="BF132" i="7"/>
  <c r="R132" i="7"/>
  <c r="Q132" i="7"/>
  <c r="X132" i="7"/>
  <c r="V132" i="7"/>
  <c r="T132" i="7"/>
  <c r="P132" i="7"/>
  <c r="BK132" i="7" s="1"/>
  <c r="K132" i="7"/>
  <c r="BE132" i="7" s="1"/>
  <c r="BI130" i="7"/>
  <c r="BH130" i="7"/>
  <c r="BG130" i="7"/>
  <c r="BF130" i="7"/>
  <c r="R130" i="7"/>
  <c r="Q130" i="7"/>
  <c r="X130" i="7"/>
  <c r="V130" i="7"/>
  <c r="T130" i="7"/>
  <c r="P130" i="7"/>
  <c r="BK130" i="7" s="1"/>
  <c r="K130" i="7"/>
  <c r="BE130" i="7" s="1"/>
  <c r="BI128" i="7"/>
  <c r="BH128" i="7"/>
  <c r="BG128" i="7"/>
  <c r="BF128" i="7"/>
  <c r="R128" i="7"/>
  <c r="Q128" i="7"/>
  <c r="X128" i="7"/>
  <c r="V128" i="7"/>
  <c r="T128" i="7"/>
  <c r="P128" i="7"/>
  <c r="BI126" i="7"/>
  <c r="BH126" i="7"/>
  <c r="BG126" i="7"/>
  <c r="BF126" i="7"/>
  <c r="R126" i="7"/>
  <c r="Q126" i="7"/>
  <c r="X126" i="7"/>
  <c r="V126" i="7"/>
  <c r="T126" i="7"/>
  <c r="P126" i="7"/>
  <c r="BK126" i="7" s="1"/>
  <c r="BI124" i="7"/>
  <c r="BH124" i="7"/>
  <c r="BG124" i="7"/>
  <c r="BF124" i="7"/>
  <c r="R124" i="7"/>
  <c r="Q124" i="7"/>
  <c r="X124" i="7"/>
  <c r="V124" i="7"/>
  <c r="T124" i="7"/>
  <c r="P124" i="7"/>
  <c r="BK124" i="7" s="1"/>
  <c r="K124" i="7"/>
  <c r="BE124" i="7" s="1"/>
  <c r="BI122" i="7"/>
  <c r="BH122" i="7"/>
  <c r="BG122" i="7"/>
  <c r="BF122" i="7"/>
  <c r="R122" i="7"/>
  <c r="Q122" i="7"/>
  <c r="X122" i="7"/>
  <c r="V122" i="7"/>
  <c r="T122" i="7"/>
  <c r="P122" i="7"/>
  <c r="BK122" i="7"/>
  <c r="K122" i="7"/>
  <c r="BE122" i="7"/>
  <c r="BI120" i="7"/>
  <c r="BH120" i="7"/>
  <c r="BG120" i="7"/>
  <c r="BF120" i="7"/>
  <c r="R120" i="7"/>
  <c r="Q120" i="7"/>
  <c r="X120" i="7"/>
  <c r="V120" i="7"/>
  <c r="T120" i="7"/>
  <c r="P120" i="7"/>
  <c r="BI118" i="7"/>
  <c r="BH118" i="7"/>
  <c r="BG118" i="7"/>
  <c r="BF118" i="7"/>
  <c r="R118" i="7"/>
  <c r="Q118" i="7"/>
  <c r="X118" i="7"/>
  <c r="V118" i="7"/>
  <c r="T118" i="7"/>
  <c r="P118" i="7"/>
  <c r="BK118" i="7" s="1"/>
  <c r="BI116" i="7"/>
  <c r="BH116" i="7"/>
  <c r="BG116" i="7"/>
  <c r="BF116" i="7"/>
  <c r="R116" i="7"/>
  <c r="Q116" i="7"/>
  <c r="X116" i="7"/>
  <c r="V116" i="7"/>
  <c r="T116" i="7"/>
  <c r="P116" i="7"/>
  <c r="BK116" i="7" s="1"/>
  <c r="BI114" i="7"/>
  <c r="BH114" i="7"/>
  <c r="BG114" i="7"/>
  <c r="BF114" i="7"/>
  <c r="R114" i="7"/>
  <c r="Q114" i="7"/>
  <c r="X114" i="7"/>
  <c r="V114" i="7"/>
  <c r="T114" i="7"/>
  <c r="P114" i="7"/>
  <c r="BK114" i="7" s="1"/>
  <c r="BI112" i="7"/>
  <c r="BH112" i="7"/>
  <c r="BG112" i="7"/>
  <c r="BF112" i="7"/>
  <c r="R112" i="7"/>
  <c r="Q112" i="7"/>
  <c r="X112" i="7"/>
  <c r="V112" i="7"/>
  <c r="T112" i="7"/>
  <c r="P112" i="7"/>
  <c r="BI110" i="7"/>
  <c r="BH110" i="7"/>
  <c r="BG110" i="7"/>
  <c r="BF110" i="7"/>
  <c r="R110" i="7"/>
  <c r="Q110" i="7"/>
  <c r="X110" i="7"/>
  <c r="V110" i="7"/>
  <c r="T110" i="7"/>
  <c r="P110" i="7"/>
  <c r="BK110" i="7" s="1"/>
  <c r="BI108" i="7"/>
  <c r="BH108" i="7"/>
  <c r="BG108" i="7"/>
  <c r="BF108" i="7"/>
  <c r="R108" i="7"/>
  <c r="Q108" i="7"/>
  <c r="X108" i="7"/>
  <c r="V108" i="7"/>
  <c r="T108" i="7"/>
  <c r="P108" i="7"/>
  <c r="BK108" i="7" s="1"/>
  <c r="BI106" i="7"/>
  <c r="BH106" i="7"/>
  <c r="BG106" i="7"/>
  <c r="BF106" i="7"/>
  <c r="R106" i="7"/>
  <c r="Q106" i="7"/>
  <c r="X106" i="7"/>
  <c r="V106" i="7"/>
  <c r="T106" i="7"/>
  <c r="P106" i="7"/>
  <c r="BK106" i="7" s="1"/>
  <c r="K106" i="7"/>
  <c r="BE106" i="7" s="1"/>
  <c r="BI104" i="7"/>
  <c r="BH104" i="7"/>
  <c r="BG104" i="7"/>
  <c r="BF104" i="7"/>
  <c r="R104" i="7"/>
  <c r="Q104" i="7"/>
  <c r="X104" i="7"/>
  <c r="V104" i="7"/>
  <c r="T104" i="7"/>
  <c r="P104" i="7"/>
  <c r="BI102" i="7"/>
  <c r="BH102" i="7"/>
  <c r="BG102" i="7"/>
  <c r="BF102" i="7"/>
  <c r="R102" i="7"/>
  <c r="Q102" i="7"/>
  <c r="X102" i="7"/>
  <c r="V102" i="7"/>
  <c r="T102" i="7"/>
  <c r="P102" i="7"/>
  <c r="BK102" i="7" s="1"/>
  <c r="BI100" i="7"/>
  <c r="BH100" i="7"/>
  <c r="BG100" i="7"/>
  <c r="BF100" i="7"/>
  <c r="R100" i="7"/>
  <c r="Q100" i="7"/>
  <c r="X100" i="7"/>
  <c r="V100" i="7"/>
  <c r="T100" i="7"/>
  <c r="P100" i="7"/>
  <c r="BK100" i="7" s="1"/>
  <c r="BI98" i="7"/>
  <c r="BH98" i="7"/>
  <c r="BG98" i="7"/>
  <c r="BF98" i="7"/>
  <c r="R98" i="7"/>
  <c r="Q98" i="7"/>
  <c r="X98" i="7"/>
  <c r="V98" i="7"/>
  <c r="T98" i="7"/>
  <c r="P98" i="7"/>
  <c r="BK98" i="7" s="1"/>
  <c r="BI96" i="7"/>
  <c r="BH96" i="7"/>
  <c r="BG96" i="7"/>
  <c r="BF96" i="7"/>
  <c r="R96" i="7"/>
  <c r="Q96" i="7"/>
  <c r="Q95" i="7"/>
  <c r="X96" i="7"/>
  <c r="V96" i="7"/>
  <c r="T96" i="7"/>
  <c r="P96" i="7"/>
  <c r="BK96" i="7" s="1"/>
  <c r="F88" i="7"/>
  <c r="E86" i="7"/>
  <c r="BI73" i="7"/>
  <c r="BH73" i="7"/>
  <c r="BG73" i="7"/>
  <c r="BF73" i="7"/>
  <c r="BI72" i="7"/>
  <c r="BH72" i="7"/>
  <c r="BG72" i="7"/>
  <c r="BF72" i="7"/>
  <c r="BE72" i="7"/>
  <c r="BI71" i="7"/>
  <c r="BH71" i="7"/>
  <c r="BG71" i="7"/>
  <c r="BF71" i="7"/>
  <c r="BE71" i="7"/>
  <c r="BI70" i="7"/>
  <c r="BH70" i="7"/>
  <c r="BG70" i="7"/>
  <c r="BF70" i="7"/>
  <c r="BE70" i="7"/>
  <c r="BI69" i="7"/>
  <c r="BH69" i="7"/>
  <c r="BG69" i="7"/>
  <c r="BF69" i="7"/>
  <c r="BE69" i="7"/>
  <c r="BI68" i="7"/>
  <c r="BH68" i="7"/>
  <c r="BG68" i="7"/>
  <c r="BF68" i="7"/>
  <c r="BE68" i="7"/>
  <c r="F56" i="7"/>
  <c r="E54" i="7"/>
  <c r="J24" i="7"/>
  <c r="E24" i="7"/>
  <c r="J91" i="7" s="1"/>
  <c r="J59" i="7"/>
  <c r="J23" i="7"/>
  <c r="J21" i="7"/>
  <c r="E21" i="7"/>
  <c r="J90" i="7"/>
  <c r="J58" i="7"/>
  <c r="J20" i="7"/>
  <c r="J18" i="7"/>
  <c r="E18" i="7"/>
  <c r="J17" i="7"/>
  <c r="J15" i="7"/>
  <c r="E15" i="7"/>
  <c r="F90" i="7" s="1"/>
  <c r="J14" i="7"/>
  <c r="J12" i="7"/>
  <c r="J88" i="7" s="1"/>
  <c r="E7" i="7"/>
  <c r="K41" i="6"/>
  <c r="K40" i="6"/>
  <c r="BA64" i="1" s="1"/>
  <c r="K39" i="6"/>
  <c r="AZ64" i="1"/>
  <c r="BI204" i="6"/>
  <c r="BH204" i="6"/>
  <c r="BG204" i="6"/>
  <c r="BF204" i="6"/>
  <c r="R204" i="6"/>
  <c r="Q204" i="6"/>
  <c r="X204" i="6"/>
  <c r="V204" i="6"/>
  <c r="T204" i="6"/>
  <c r="P204" i="6"/>
  <c r="BK204" i="6" s="1"/>
  <c r="BI202" i="6"/>
  <c r="BH202" i="6"/>
  <c r="BG202" i="6"/>
  <c r="BF202" i="6"/>
  <c r="R202" i="6"/>
  <c r="Q202" i="6"/>
  <c r="X202" i="6"/>
  <c r="V202" i="6"/>
  <c r="T202" i="6"/>
  <c r="P202" i="6"/>
  <c r="BK202" i="6" s="1"/>
  <c r="BI200" i="6"/>
  <c r="BH200" i="6"/>
  <c r="BG200" i="6"/>
  <c r="BF200" i="6"/>
  <c r="R200" i="6"/>
  <c r="Q200" i="6"/>
  <c r="X200" i="6"/>
  <c r="V200" i="6"/>
  <c r="T200" i="6"/>
  <c r="P200" i="6"/>
  <c r="K200" i="6" s="1"/>
  <c r="BE200" i="6" s="1"/>
  <c r="BI198" i="6"/>
  <c r="BH198" i="6"/>
  <c r="BG198" i="6"/>
  <c r="BF198" i="6"/>
  <c r="R198" i="6"/>
  <c r="Q198" i="6"/>
  <c r="X198" i="6"/>
  <c r="V198" i="6"/>
  <c r="T198" i="6"/>
  <c r="P198" i="6"/>
  <c r="BI196" i="6"/>
  <c r="BH196" i="6"/>
  <c r="BG196" i="6"/>
  <c r="BF196" i="6"/>
  <c r="R196" i="6"/>
  <c r="Q196" i="6"/>
  <c r="X196" i="6"/>
  <c r="V196" i="6"/>
  <c r="T196" i="6"/>
  <c r="P196" i="6"/>
  <c r="BK196" i="6"/>
  <c r="K196" i="6"/>
  <c r="BE196" i="6" s="1"/>
  <c r="BI194" i="6"/>
  <c r="BH194" i="6"/>
  <c r="BG194" i="6"/>
  <c r="BF194" i="6"/>
  <c r="R194" i="6"/>
  <c r="Q194" i="6"/>
  <c r="X194" i="6"/>
  <c r="V194" i="6"/>
  <c r="T194" i="6"/>
  <c r="P194" i="6"/>
  <c r="BK194" i="6" s="1"/>
  <c r="K194" i="6"/>
  <c r="BE194" i="6" s="1"/>
  <c r="BI192" i="6"/>
  <c r="BH192" i="6"/>
  <c r="BG192" i="6"/>
  <c r="BF192" i="6"/>
  <c r="R192" i="6"/>
  <c r="Q192" i="6"/>
  <c r="X192" i="6"/>
  <c r="V192" i="6"/>
  <c r="T192" i="6"/>
  <c r="P192" i="6"/>
  <c r="K192" i="6" s="1"/>
  <c r="BE192" i="6" s="1"/>
  <c r="BK192" i="6"/>
  <c r="BI190" i="6"/>
  <c r="BH190" i="6"/>
  <c r="BG190" i="6"/>
  <c r="BF190" i="6"/>
  <c r="R190" i="6"/>
  <c r="Q190" i="6"/>
  <c r="X190" i="6"/>
  <c r="V190" i="6"/>
  <c r="T190" i="6"/>
  <c r="P190" i="6"/>
  <c r="BK190" i="6" s="1"/>
  <c r="K190" i="6"/>
  <c r="BE190" i="6"/>
  <c r="BI188" i="6"/>
  <c r="BH188" i="6"/>
  <c r="BG188" i="6"/>
  <c r="BF188" i="6"/>
  <c r="R188" i="6"/>
  <c r="Q188" i="6"/>
  <c r="X188" i="6"/>
  <c r="V188" i="6"/>
  <c r="T188" i="6"/>
  <c r="P188" i="6"/>
  <c r="BK188" i="6"/>
  <c r="K188" i="6"/>
  <c r="BE188" i="6"/>
  <c r="BI186" i="6"/>
  <c r="BH186" i="6"/>
  <c r="BG186" i="6"/>
  <c r="BF186" i="6"/>
  <c r="R186" i="6"/>
  <c r="Q186" i="6"/>
  <c r="X186" i="6"/>
  <c r="V186" i="6"/>
  <c r="T186" i="6"/>
  <c r="P186" i="6"/>
  <c r="BK186" i="6" s="1"/>
  <c r="K186" i="6"/>
  <c r="BE186" i="6" s="1"/>
  <c r="BI184" i="6"/>
  <c r="BH184" i="6"/>
  <c r="BG184" i="6"/>
  <c r="BF184" i="6"/>
  <c r="R184" i="6"/>
  <c r="Q184" i="6"/>
  <c r="X184" i="6"/>
  <c r="V184" i="6"/>
  <c r="T184" i="6"/>
  <c r="P184" i="6"/>
  <c r="K184" i="6" s="1"/>
  <c r="BE184" i="6" s="1"/>
  <c r="BI182" i="6"/>
  <c r="BH182" i="6"/>
  <c r="BG182" i="6"/>
  <c r="BF182" i="6"/>
  <c r="R182" i="6"/>
  <c r="Q182" i="6"/>
  <c r="X182" i="6"/>
  <c r="V182" i="6"/>
  <c r="T182" i="6"/>
  <c r="P182" i="6"/>
  <c r="BI180" i="6"/>
  <c r="BH180" i="6"/>
  <c r="BG180" i="6"/>
  <c r="BF180" i="6"/>
  <c r="R180" i="6"/>
  <c r="Q180" i="6"/>
  <c r="X180" i="6"/>
  <c r="V180" i="6"/>
  <c r="T180" i="6"/>
  <c r="P180" i="6"/>
  <c r="K180" i="6" s="1"/>
  <c r="BE180" i="6" s="1"/>
  <c r="BK180" i="6"/>
  <c r="BI178" i="6"/>
  <c r="BH178" i="6"/>
  <c r="BG178" i="6"/>
  <c r="BF178" i="6"/>
  <c r="R178" i="6"/>
  <c r="Q178" i="6"/>
  <c r="X178" i="6"/>
  <c r="V178" i="6"/>
  <c r="T178" i="6"/>
  <c r="P178" i="6"/>
  <c r="BK178" i="6" s="1"/>
  <c r="BI176" i="6"/>
  <c r="BH176" i="6"/>
  <c r="BG176" i="6"/>
  <c r="BF176" i="6"/>
  <c r="R176" i="6"/>
  <c r="Q176" i="6"/>
  <c r="X176" i="6"/>
  <c r="V176" i="6"/>
  <c r="T176" i="6"/>
  <c r="P176" i="6"/>
  <c r="K176" i="6" s="1"/>
  <c r="BE176" i="6" s="1"/>
  <c r="BI174" i="6"/>
  <c r="BH174" i="6"/>
  <c r="BG174" i="6"/>
  <c r="BF174" i="6"/>
  <c r="R174" i="6"/>
  <c r="Q174" i="6"/>
  <c r="X174" i="6"/>
  <c r="V174" i="6"/>
  <c r="T174" i="6"/>
  <c r="P174" i="6"/>
  <c r="BI172" i="6"/>
  <c r="BH172" i="6"/>
  <c r="BG172" i="6"/>
  <c r="BF172" i="6"/>
  <c r="R172" i="6"/>
  <c r="Q172" i="6"/>
  <c r="X172" i="6"/>
  <c r="V172" i="6"/>
  <c r="T172" i="6"/>
  <c r="P172" i="6"/>
  <c r="BK172" i="6" s="1"/>
  <c r="BI170" i="6"/>
  <c r="BH170" i="6"/>
  <c r="BG170" i="6"/>
  <c r="BF170" i="6"/>
  <c r="R170" i="6"/>
  <c r="Q170" i="6"/>
  <c r="X170" i="6"/>
  <c r="V170" i="6"/>
  <c r="T170" i="6"/>
  <c r="P170" i="6"/>
  <c r="BK170" i="6" s="1"/>
  <c r="BI168" i="6"/>
  <c r="BH168" i="6"/>
  <c r="BG168" i="6"/>
  <c r="BF168" i="6"/>
  <c r="R168" i="6"/>
  <c r="Q168" i="6"/>
  <c r="X168" i="6"/>
  <c r="V168" i="6"/>
  <c r="T168" i="6"/>
  <c r="P168" i="6"/>
  <c r="BI166" i="6"/>
  <c r="BH166" i="6"/>
  <c r="BG166" i="6"/>
  <c r="BF166" i="6"/>
  <c r="R166" i="6"/>
  <c r="Q166" i="6"/>
  <c r="X166" i="6"/>
  <c r="V166" i="6"/>
  <c r="T166" i="6"/>
  <c r="P166" i="6"/>
  <c r="BI164" i="6"/>
  <c r="BH164" i="6"/>
  <c r="BG164" i="6"/>
  <c r="BF164" i="6"/>
  <c r="R164" i="6"/>
  <c r="Q164" i="6"/>
  <c r="X164" i="6"/>
  <c r="V164" i="6"/>
  <c r="T164" i="6"/>
  <c r="P164" i="6"/>
  <c r="BK164" i="6" s="1"/>
  <c r="BI162" i="6"/>
  <c r="BH162" i="6"/>
  <c r="BG162" i="6"/>
  <c r="BF162" i="6"/>
  <c r="R162" i="6"/>
  <c r="Q162" i="6"/>
  <c r="X162" i="6"/>
  <c r="V162" i="6"/>
  <c r="T162" i="6"/>
  <c r="P162" i="6"/>
  <c r="BK162" i="6" s="1"/>
  <c r="BI160" i="6"/>
  <c r="BH160" i="6"/>
  <c r="BG160" i="6"/>
  <c r="BF160" i="6"/>
  <c r="R160" i="6"/>
  <c r="Q160" i="6"/>
  <c r="X160" i="6"/>
  <c r="V160" i="6"/>
  <c r="T160" i="6"/>
  <c r="P160" i="6"/>
  <c r="K160" i="6" s="1"/>
  <c r="BE160" i="6" s="1"/>
  <c r="BI158" i="6"/>
  <c r="BH158" i="6"/>
  <c r="BG158" i="6"/>
  <c r="BF158" i="6"/>
  <c r="R158" i="6"/>
  <c r="Q158" i="6"/>
  <c r="X158" i="6"/>
  <c r="V158" i="6"/>
  <c r="T158" i="6"/>
  <c r="P158" i="6"/>
  <c r="BI156" i="6"/>
  <c r="BH156" i="6"/>
  <c r="BG156" i="6"/>
  <c r="BF156" i="6"/>
  <c r="R156" i="6"/>
  <c r="Q156" i="6"/>
  <c r="X156" i="6"/>
  <c r="V156" i="6"/>
  <c r="T156" i="6"/>
  <c r="P156" i="6"/>
  <c r="BK156" i="6" s="1"/>
  <c r="BI154" i="6"/>
  <c r="BH154" i="6"/>
  <c r="BG154" i="6"/>
  <c r="BF154" i="6"/>
  <c r="R154" i="6"/>
  <c r="Q154" i="6"/>
  <c r="X154" i="6"/>
  <c r="V154" i="6"/>
  <c r="T154" i="6"/>
  <c r="P154" i="6"/>
  <c r="BK154" i="6"/>
  <c r="K154" i="6"/>
  <c r="BE154" i="6" s="1"/>
  <c r="BI152" i="6"/>
  <c r="BH152" i="6"/>
  <c r="BG152" i="6"/>
  <c r="BF152" i="6"/>
  <c r="R152" i="6"/>
  <c r="Q152" i="6"/>
  <c r="X152" i="6"/>
  <c r="V152" i="6"/>
  <c r="T152" i="6"/>
  <c r="P152" i="6"/>
  <c r="K152" i="6" s="1"/>
  <c r="BE152" i="6" s="1"/>
  <c r="BK152" i="6"/>
  <c r="BI150" i="6"/>
  <c r="BH150" i="6"/>
  <c r="BG150" i="6"/>
  <c r="BF150" i="6"/>
  <c r="R150" i="6"/>
  <c r="Q150" i="6"/>
  <c r="X150" i="6"/>
  <c r="V150" i="6"/>
  <c r="T150" i="6"/>
  <c r="P150" i="6"/>
  <c r="BI148" i="6"/>
  <c r="BH148" i="6"/>
  <c r="BG148" i="6"/>
  <c r="BF148" i="6"/>
  <c r="R148" i="6"/>
  <c r="Q148" i="6"/>
  <c r="X148" i="6"/>
  <c r="V148" i="6"/>
  <c r="T148" i="6"/>
  <c r="P148" i="6"/>
  <c r="K148" i="6" s="1"/>
  <c r="BE148" i="6" s="1"/>
  <c r="BK148" i="6"/>
  <c r="BI146" i="6"/>
  <c r="BH146" i="6"/>
  <c r="BG146" i="6"/>
  <c r="BF146" i="6"/>
  <c r="R146" i="6"/>
  <c r="Q146" i="6"/>
  <c r="X146" i="6"/>
  <c r="V146" i="6"/>
  <c r="T146" i="6"/>
  <c r="P146" i="6"/>
  <c r="BK146" i="6" s="1"/>
  <c r="BI144" i="6"/>
  <c r="BH144" i="6"/>
  <c r="BG144" i="6"/>
  <c r="BF144" i="6"/>
  <c r="R144" i="6"/>
  <c r="Q144" i="6"/>
  <c r="X144" i="6"/>
  <c r="V144" i="6"/>
  <c r="T144" i="6"/>
  <c r="P144" i="6"/>
  <c r="K144" i="6" s="1"/>
  <c r="BE144" i="6" s="1"/>
  <c r="BI142" i="6"/>
  <c r="BH142" i="6"/>
  <c r="BG142" i="6"/>
  <c r="BF142" i="6"/>
  <c r="R142" i="6"/>
  <c r="Q142" i="6"/>
  <c r="X142" i="6"/>
  <c r="V142" i="6"/>
  <c r="T142" i="6"/>
  <c r="P142" i="6"/>
  <c r="BI140" i="6"/>
  <c r="BH140" i="6"/>
  <c r="BG140" i="6"/>
  <c r="BF140" i="6"/>
  <c r="R140" i="6"/>
  <c r="Q140" i="6"/>
  <c r="X140" i="6"/>
  <c r="V140" i="6"/>
  <c r="T140" i="6"/>
  <c r="P140" i="6"/>
  <c r="BK140" i="6" s="1"/>
  <c r="BI138" i="6"/>
  <c r="BH138" i="6"/>
  <c r="BG138" i="6"/>
  <c r="BF138" i="6"/>
  <c r="R138" i="6"/>
  <c r="Q138" i="6"/>
  <c r="X138" i="6"/>
  <c r="V138" i="6"/>
  <c r="T138" i="6"/>
  <c r="P138" i="6"/>
  <c r="BK138" i="6" s="1"/>
  <c r="BI136" i="6"/>
  <c r="BH136" i="6"/>
  <c r="BG136" i="6"/>
  <c r="BF136" i="6"/>
  <c r="R136" i="6"/>
  <c r="Q136" i="6"/>
  <c r="X136" i="6"/>
  <c r="V136" i="6"/>
  <c r="T136" i="6"/>
  <c r="P136" i="6"/>
  <c r="BI134" i="6"/>
  <c r="BH134" i="6"/>
  <c r="BG134" i="6"/>
  <c r="BF134" i="6"/>
  <c r="R134" i="6"/>
  <c r="Q134" i="6"/>
  <c r="X134" i="6"/>
  <c r="V134" i="6"/>
  <c r="T134" i="6"/>
  <c r="P134" i="6"/>
  <c r="BI132" i="6"/>
  <c r="BH132" i="6"/>
  <c r="BG132" i="6"/>
  <c r="BF132" i="6"/>
  <c r="R132" i="6"/>
  <c r="Q132" i="6"/>
  <c r="X132" i="6"/>
  <c r="V132" i="6"/>
  <c r="T132" i="6"/>
  <c r="P132" i="6"/>
  <c r="BK132" i="6" s="1"/>
  <c r="BI130" i="6"/>
  <c r="BH130" i="6"/>
  <c r="BG130" i="6"/>
  <c r="BF130" i="6"/>
  <c r="R130" i="6"/>
  <c r="Q130" i="6"/>
  <c r="X130" i="6"/>
  <c r="V130" i="6"/>
  <c r="T130" i="6"/>
  <c r="P130" i="6"/>
  <c r="BK130" i="6" s="1"/>
  <c r="BI128" i="6"/>
  <c r="BH128" i="6"/>
  <c r="BG128" i="6"/>
  <c r="BF128" i="6"/>
  <c r="R128" i="6"/>
  <c r="Q128" i="6"/>
  <c r="X128" i="6"/>
  <c r="V128" i="6"/>
  <c r="T128" i="6"/>
  <c r="P128" i="6"/>
  <c r="K128" i="6" s="1"/>
  <c r="BE128" i="6" s="1"/>
  <c r="BI126" i="6"/>
  <c r="BH126" i="6"/>
  <c r="BG126" i="6"/>
  <c r="BF126" i="6"/>
  <c r="R126" i="6"/>
  <c r="Q126" i="6"/>
  <c r="X126" i="6"/>
  <c r="V126" i="6"/>
  <c r="T126" i="6"/>
  <c r="P126" i="6"/>
  <c r="BI124" i="6"/>
  <c r="BH124" i="6"/>
  <c r="BG124" i="6"/>
  <c r="BF124" i="6"/>
  <c r="R124" i="6"/>
  <c r="Q124" i="6"/>
  <c r="X124" i="6"/>
  <c r="V124" i="6"/>
  <c r="T124" i="6"/>
  <c r="P124" i="6"/>
  <c r="K124" i="6" s="1"/>
  <c r="BE124" i="6" s="1"/>
  <c r="BK124" i="6"/>
  <c r="BI122" i="6"/>
  <c r="BH122" i="6"/>
  <c r="BG122" i="6"/>
  <c r="BF122" i="6"/>
  <c r="R122" i="6"/>
  <c r="Q122" i="6"/>
  <c r="X122" i="6"/>
  <c r="V122" i="6"/>
  <c r="T122" i="6"/>
  <c r="P122" i="6"/>
  <c r="BK122" i="6" s="1"/>
  <c r="BI120" i="6"/>
  <c r="BH120" i="6"/>
  <c r="BG120" i="6"/>
  <c r="BF120" i="6"/>
  <c r="R120" i="6"/>
  <c r="Q120" i="6"/>
  <c r="X120" i="6"/>
  <c r="V120" i="6"/>
  <c r="T120" i="6"/>
  <c r="P120" i="6"/>
  <c r="K120" i="6" s="1"/>
  <c r="BE120" i="6" s="1"/>
  <c r="BI118" i="6"/>
  <c r="BH118" i="6"/>
  <c r="BG118" i="6"/>
  <c r="BF118" i="6"/>
  <c r="R118" i="6"/>
  <c r="Q118" i="6"/>
  <c r="X118" i="6"/>
  <c r="V118" i="6"/>
  <c r="T118" i="6"/>
  <c r="P118" i="6"/>
  <c r="BI116" i="6"/>
  <c r="BH116" i="6"/>
  <c r="BG116" i="6"/>
  <c r="BF116" i="6"/>
  <c r="R116" i="6"/>
  <c r="Q116" i="6"/>
  <c r="X116" i="6"/>
  <c r="V116" i="6"/>
  <c r="T116" i="6"/>
  <c r="P116" i="6"/>
  <c r="K116" i="6" s="1"/>
  <c r="BE116" i="6" s="1"/>
  <c r="BI114" i="6"/>
  <c r="BH114" i="6"/>
  <c r="BG114" i="6"/>
  <c r="BF114" i="6"/>
  <c r="R114" i="6"/>
  <c r="Q114" i="6"/>
  <c r="X114" i="6"/>
  <c r="V114" i="6"/>
  <c r="T114" i="6"/>
  <c r="P114" i="6"/>
  <c r="BK114" i="6" s="1"/>
  <c r="BI112" i="6"/>
  <c r="BH112" i="6"/>
  <c r="BG112" i="6"/>
  <c r="BF112" i="6"/>
  <c r="R112" i="6"/>
  <c r="Q112" i="6"/>
  <c r="X112" i="6"/>
  <c r="V112" i="6"/>
  <c r="T112" i="6"/>
  <c r="P112" i="6"/>
  <c r="K112" i="6" s="1"/>
  <c r="BE112" i="6" s="1"/>
  <c r="BI110" i="6"/>
  <c r="BH110" i="6"/>
  <c r="BG110" i="6"/>
  <c r="BF110" i="6"/>
  <c r="R110" i="6"/>
  <c r="Q110" i="6"/>
  <c r="X110" i="6"/>
  <c r="V110" i="6"/>
  <c r="T110" i="6"/>
  <c r="P110" i="6"/>
  <c r="BI108" i="6"/>
  <c r="BH108" i="6"/>
  <c r="BG108" i="6"/>
  <c r="BF108" i="6"/>
  <c r="R108" i="6"/>
  <c r="Q108" i="6"/>
  <c r="X108" i="6"/>
  <c r="V108" i="6"/>
  <c r="T108" i="6"/>
  <c r="P108" i="6"/>
  <c r="BK108" i="6" s="1"/>
  <c r="BI106" i="6"/>
  <c r="BH106" i="6"/>
  <c r="BG106" i="6"/>
  <c r="BF106" i="6"/>
  <c r="R106" i="6"/>
  <c r="Q106" i="6"/>
  <c r="X106" i="6"/>
  <c r="V106" i="6"/>
  <c r="T106" i="6"/>
  <c r="P106" i="6"/>
  <c r="BK106" i="6" s="1"/>
  <c r="BI104" i="6"/>
  <c r="BH104" i="6"/>
  <c r="BG104" i="6"/>
  <c r="BF104" i="6"/>
  <c r="R104" i="6"/>
  <c r="Q104" i="6"/>
  <c r="X104" i="6"/>
  <c r="V104" i="6"/>
  <c r="T104" i="6"/>
  <c r="P104" i="6"/>
  <c r="BI102" i="6"/>
  <c r="BH102" i="6"/>
  <c r="BG102" i="6"/>
  <c r="BF102" i="6"/>
  <c r="R102" i="6"/>
  <c r="Q102" i="6"/>
  <c r="X102" i="6"/>
  <c r="V102" i="6"/>
  <c r="T102" i="6"/>
  <c r="P102" i="6"/>
  <c r="BI100" i="6"/>
  <c r="BH100" i="6"/>
  <c r="BG100" i="6"/>
  <c r="BF100" i="6"/>
  <c r="R100" i="6"/>
  <c r="Q100" i="6"/>
  <c r="X100" i="6"/>
  <c r="V100" i="6"/>
  <c r="T100" i="6"/>
  <c r="P100" i="6"/>
  <c r="BK100" i="6" s="1"/>
  <c r="BI98" i="6"/>
  <c r="BH98" i="6"/>
  <c r="BG98" i="6"/>
  <c r="BF98" i="6"/>
  <c r="R98" i="6"/>
  <c r="Q98" i="6"/>
  <c r="X98" i="6"/>
  <c r="V98" i="6"/>
  <c r="T98" i="6"/>
  <c r="P98" i="6"/>
  <c r="BK98" i="6" s="1"/>
  <c r="BI96" i="6"/>
  <c r="BH96" i="6"/>
  <c r="BG96" i="6"/>
  <c r="BF96" i="6"/>
  <c r="R96" i="6"/>
  <c r="Q96" i="6"/>
  <c r="X96" i="6"/>
  <c r="V96" i="6"/>
  <c r="T96" i="6"/>
  <c r="P96" i="6"/>
  <c r="BK96" i="6" s="1"/>
  <c r="F88" i="6"/>
  <c r="E86" i="6"/>
  <c r="BI73" i="6"/>
  <c r="BH73" i="6"/>
  <c r="BG73" i="6"/>
  <c r="BF73" i="6"/>
  <c r="BI72" i="6"/>
  <c r="BH72" i="6"/>
  <c r="BG72" i="6"/>
  <c r="BF72" i="6"/>
  <c r="BE72" i="6"/>
  <c r="BI71" i="6"/>
  <c r="BH71" i="6"/>
  <c r="BG71" i="6"/>
  <c r="BF71" i="6"/>
  <c r="BE71" i="6"/>
  <c r="BI70" i="6"/>
  <c r="BH70" i="6"/>
  <c r="BG70" i="6"/>
  <c r="BF70" i="6"/>
  <c r="BE70" i="6"/>
  <c r="BI69" i="6"/>
  <c r="BH69" i="6"/>
  <c r="BG69" i="6"/>
  <c r="BF69" i="6"/>
  <c r="BE69" i="6"/>
  <c r="BI68" i="6"/>
  <c r="BH68" i="6"/>
  <c r="BG68" i="6"/>
  <c r="BF68" i="6"/>
  <c r="BE68" i="6"/>
  <c r="F56" i="6"/>
  <c r="E54" i="6"/>
  <c r="J24" i="6"/>
  <c r="E24" i="6"/>
  <c r="J91" i="6"/>
  <c r="J59" i="6"/>
  <c r="J23" i="6"/>
  <c r="J21" i="6"/>
  <c r="E21" i="6"/>
  <c r="J90" i="6"/>
  <c r="J58" i="6"/>
  <c r="J20" i="6"/>
  <c r="J18" i="6"/>
  <c r="E18" i="6"/>
  <c r="F59" i="6" s="1"/>
  <c r="F91" i="6"/>
  <c r="J17" i="6"/>
  <c r="J15" i="6"/>
  <c r="E15" i="6"/>
  <c r="J14" i="6"/>
  <c r="J12" i="6"/>
  <c r="E7" i="6"/>
  <c r="E52" i="6" s="1"/>
  <c r="E84" i="6"/>
  <c r="K41" i="5"/>
  <c r="K40" i="5"/>
  <c r="BA63" i="1" s="1"/>
  <c r="K39" i="5"/>
  <c r="AZ63" i="1"/>
  <c r="BI116" i="5"/>
  <c r="BH116" i="5"/>
  <c r="BG116" i="5"/>
  <c r="BF116" i="5"/>
  <c r="R116" i="5"/>
  <c r="Q116" i="5"/>
  <c r="X116" i="5"/>
  <c r="V116" i="5"/>
  <c r="T116" i="5"/>
  <c r="P116" i="5"/>
  <c r="BI114" i="5"/>
  <c r="BH114" i="5"/>
  <c r="BG114" i="5"/>
  <c r="BF114" i="5"/>
  <c r="R114" i="5"/>
  <c r="Q114" i="5"/>
  <c r="X114" i="5"/>
  <c r="V114" i="5"/>
  <c r="T114" i="5"/>
  <c r="P114" i="5"/>
  <c r="BK114" i="5"/>
  <c r="K114" i="5"/>
  <c r="BE114" i="5"/>
  <c r="BI112" i="5"/>
  <c r="BH112" i="5"/>
  <c r="BG112" i="5"/>
  <c r="BF112" i="5"/>
  <c r="R112" i="5"/>
  <c r="Q112" i="5"/>
  <c r="X112" i="5"/>
  <c r="V112" i="5"/>
  <c r="T112" i="5"/>
  <c r="P112" i="5"/>
  <c r="BK112" i="5" s="1"/>
  <c r="K112" i="5"/>
  <c r="BE112" i="5" s="1"/>
  <c r="BI110" i="5"/>
  <c r="BH110" i="5"/>
  <c r="BG110" i="5"/>
  <c r="BF110" i="5"/>
  <c r="R110" i="5"/>
  <c r="Q110" i="5"/>
  <c r="X110" i="5"/>
  <c r="V110" i="5"/>
  <c r="T110" i="5"/>
  <c r="P110" i="5"/>
  <c r="K110" i="5" s="1"/>
  <c r="BE110" i="5" s="1"/>
  <c r="BK110" i="5"/>
  <c r="BI108" i="5"/>
  <c r="BH108" i="5"/>
  <c r="BG108" i="5"/>
  <c r="BF108" i="5"/>
  <c r="R108" i="5"/>
  <c r="Q108" i="5"/>
  <c r="X108" i="5"/>
  <c r="V108" i="5"/>
  <c r="T108" i="5"/>
  <c r="P108" i="5"/>
  <c r="BI106" i="5"/>
  <c r="BH106" i="5"/>
  <c r="BG106" i="5"/>
  <c r="BF106" i="5"/>
  <c r="R106" i="5"/>
  <c r="Q106" i="5"/>
  <c r="X106" i="5"/>
  <c r="V106" i="5"/>
  <c r="T106" i="5"/>
  <c r="P106" i="5"/>
  <c r="K106" i="5" s="1"/>
  <c r="BE106" i="5" s="1"/>
  <c r="BK106" i="5"/>
  <c r="BI104" i="5"/>
  <c r="BH104" i="5"/>
  <c r="BG104" i="5"/>
  <c r="BF104" i="5"/>
  <c r="R104" i="5"/>
  <c r="Q104" i="5"/>
  <c r="X104" i="5"/>
  <c r="V104" i="5"/>
  <c r="T104" i="5"/>
  <c r="P104" i="5"/>
  <c r="BK104" i="5" s="1"/>
  <c r="BI102" i="5"/>
  <c r="BH102" i="5"/>
  <c r="BG102" i="5"/>
  <c r="BF102" i="5"/>
  <c r="R102" i="5"/>
  <c r="Q102" i="5"/>
  <c r="X102" i="5"/>
  <c r="V102" i="5"/>
  <c r="T102" i="5"/>
  <c r="P102" i="5"/>
  <c r="K102" i="5" s="1"/>
  <c r="BE102" i="5" s="1"/>
  <c r="BI100" i="5"/>
  <c r="BH100" i="5"/>
  <c r="BG100" i="5"/>
  <c r="BF100" i="5"/>
  <c r="R100" i="5"/>
  <c r="Q100" i="5"/>
  <c r="X100" i="5"/>
  <c r="V100" i="5"/>
  <c r="T100" i="5"/>
  <c r="P100" i="5"/>
  <c r="BI98" i="5"/>
  <c r="BH98" i="5"/>
  <c r="BG98" i="5"/>
  <c r="BF98" i="5"/>
  <c r="R98" i="5"/>
  <c r="Q98" i="5"/>
  <c r="X98" i="5"/>
  <c r="V98" i="5"/>
  <c r="T98" i="5"/>
  <c r="P98" i="5"/>
  <c r="BK98" i="5" s="1"/>
  <c r="BI96" i="5"/>
  <c r="BH96" i="5"/>
  <c r="BG96" i="5"/>
  <c r="BF96" i="5"/>
  <c r="R96" i="5"/>
  <c r="R95" i="5"/>
  <c r="Q96" i="5"/>
  <c r="Q95" i="5"/>
  <c r="X96" i="5"/>
  <c r="X95" i="5"/>
  <c r="X94" i="5" s="1"/>
  <c r="V96" i="5"/>
  <c r="T96" i="5"/>
  <c r="T95" i="5" s="1"/>
  <c r="T94" i="5" s="1"/>
  <c r="AW63" i="1" s="1"/>
  <c r="P96" i="5"/>
  <c r="K96" i="5" s="1"/>
  <c r="BE96" i="5" s="1"/>
  <c r="BK96" i="5"/>
  <c r="F88" i="5"/>
  <c r="E86" i="5"/>
  <c r="BI73" i="5"/>
  <c r="BH73" i="5"/>
  <c r="BG73" i="5"/>
  <c r="BF73" i="5"/>
  <c r="BI72" i="5"/>
  <c r="BH72" i="5"/>
  <c r="BG72" i="5"/>
  <c r="BF72" i="5"/>
  <c r="BE72" i="5"/>
  <c r="BI71" i="5"/>
  <c r="BH71" i="5"/>
  <c r="BG71" i="5"/>
  <c r="BF71" i="5"/>
  <c r="BE71" i="5"/>
  <c r="BI70" i="5"/>
  <c r="BH70" i="5"/>
  <c r="BG70" i="5"/>
  <c r="BF70" i="5"/>
  <c r="BE70" i="5"/>
  <c r="BI69" i="5"/>
  <c r="BH69" i="5"/>
  <c r="BG69" i="5"/>
  <c r="BF69" i="5"/>
  <c r="BE69" i="5"/>
  <c r="BI68" i="5"/>
  <c r="BH68" i="5"/>
  <c r="BG68" i="5"/>
  <c r="BF68" i="5"/>
  <c r="BE68" i="5"/>
  <c r="F56" i="5"/>
  <c r="E54" i="5"/>
  <c r="J24" i="5"/>
  <c r="E24" i="5"/>
  <c r="J91" i="5"/>
  <c r="J59" i="5"/>
  <c r="J23" i="5"/>
  <c r="J21" i="5"/>
  <c r="E21" i="5"/>
  <c r="J58" i="5" s="1"/>
  <c r="J90" i="5"/>
  <c r="J20" i="5"/>
  <c r="J18" i="5"/>
  <c r="E18" i="5"/>
  <c r="J17" i="5"/>
  <c r="J15" i="5"/>
  <c r="E15" i="5"/>
  <c r="F90" i="5" s="1"/>
  <c r="F58" i="5"/>
  <c r="J14" i="5"/>
  <c r="J12" i="5"/>
  <c r="J88" i="5" s="1"/>
  <c r="J56" i="5"/>
  <c r="E7" i="5"/>
  <c r="K41" i="4"/>
  <c r="K40" i="4"/>
  <c r="BA62" i="1" s="1"/>
  <c r="K39" i="4"/>
  <c r="AZ62" i="1"/>
  <c r="BI714" i="4"/>
  <c r="BH714" i="4"/>
  <c r="BG714" i="4"/>
  <c r="BF714" i="4"/>
  <c r="R714" i="4"/>
  <c r="Q714" i="4"/>
  <c r="X714" i="4"/>
  <c r="V714" i="4"/>
  <c r="T714" i="4"/>
  <c r="P714" i="4"/>
  <c r="BK714" i="4" s="1"/>
  <c r="K714" i="4"/>
  <c r="BE714" i="4" s="1"/>
  <c r="BI712" i="4"/>
  <c r="BH712" i="4"/>
  <c r="BG712" i="4"/>
  <c r="BF712" i="4"/>
  <c r="R712" i="4"/>
  <c r="Q712" i="4"/>
  <c r="X712" i="4"/>
  <c r="V712" i="4"/>
  <c r="T712" i="4"/>
  <c r="P712" i="4"/>
  <c r="K712" i="4" s="1"/>
  <c r="BE712" i="4" s="1"/>
  <c r="BK712" i="4"/>
  <c r="BI710" i="4"/>
  <c r="BH710" i="4"/>
  <c r="BG710" i="4"/>
  <c r="BF710" i="4"/>
  <c r="R710" i="4"/>
  <c r="Q710" i="4"/>
  <c r="X710" i="4"/>
  <c r="V710" i="4"/>
  <c r="T710" i="4"/>
  <c r="P710" i="4"/>
  <c r="K710" i="4" s="1"/>
  <c r="BE710" i="4" s="1"/>
  <c r="BK710" i="4"/>
  <c r="BI708" i="4"/>
  <c r="BH708" i="4"/>
  <c r="BG708" i="4"/>
  <c r="BF708" i="4"/>
  <c r="R708" i="4"/>
  <c r="Q708" i="4"/>
  <c r="X708" i="4"/>
  <c r="V708" i="4"/>
  <c r="T708" i="4"/>
  <c r="P708" i="4"/>
  <c r="BI706" i="4"/>
  <c r="BH706" i="4"/>
  <c r="BG706" i="4"/>
  <c r="BF706" i="4"/>
  <c r="R706" i="4"/>
  <c r="Q706" i="4"/>
  <c r="X706" i="4"/>
  <c r="V706" i="4"/>
  <c r="T706" i="4"/>
  <c r="P706" i="4"/>
  <c r="BI704" i="4"/>
  <c r="BH704" i="4"/>
  <c r="BG704" i="4"/>
  <c r="BF704" i="4"/>
  <c r="R704" i="4"/>
  <c r="Q704" i="4"/>
  <c r="X704" i="4"/>
  <c r="V704" i="4"/>
  <c r="T704" i="4"/>
  <c r="P704" i="4"/>
  <c r="BI702" i="4"/>
  <c r="BH702" i="4"/>
  <c r="BG702" i="4"/>
  <c r="BF702" i="4"/>
  <c r="R702" i="4"/>
  <c r="Q702" i="4"/>
  <c r="X702" i="4"/>
  <c r="V702" i="4"/>
  <c r="T702" i="4"/>
  <c r="P702" i="4"/>
  <c r="BI700" i="4"/>
  <c r="BH700" i="4"/>
  <c r="BG700" i="4"/>
  <c r="BF700" i="4"/>
  <c r="R700" i="4"/>
  <c r="Q700" i="4"/>
  <c r="X700" i="4"/>
  <c r="V700" i="4"/>
  <c r="T700" i="4"/>
  <c r="P700" i="4"/>
  <c r="BI698" i="4"/>
  <c r="BH698" i="4"/>
  <c r="BG698" i="4"/>
  <c r="BF698" i="4"/>
  <c r="R698" i="4"/>
  <c r="Q698" i="4"/>
  <c r="X698" i="4"/>
  <c r="V698" i="4"/>
  <c r="T698" i="4"/>
  <c r="P698" i="4"/>
  <c r="BK698" i="4" s="1"/>
  <c r="BI696" i="4"/>
  <c r="BH696" i="4"/>
  <c r="BG696" i="4"/>
  <c r="BF696" i="4"/>
  <c r="R696" i="4"/>
  <c r="Q696" i="4"/>
  <c r="X696" i="4"/>
  <c r="V696" i="4"/>
  <c r="T696" i="4"/>
  <c r="P696" i="4"/>
  <c r="BK696" i="4" s="1"/>
  <c r="BI694" i="4"/>
  <c r="BH694" i="4"/>
  <c r="BG694" i="4"/>
  <c r="BF694" i="4"/>
  <c r="R694" i="4"/>
  <c r="Q694" i="4"/>
  <c r="X694" i="4"/>
  <c r="V694" i="4"/>
  <c r="T694" i="4"/>
  <c r="P694" i="4"/>
  <c r="K694" i="4" s="1"/>
  <c r="BE694" i="4" s="1"/>
  <c r="BI692" i="4"/>
  <c r="BH692" i="4"/>
  <c r="BG692" i="4"/>
  <c r="BF692" i="4"/>
  <c r="R692" i="4"/>
  <c r="Q692" i="4"/>
  <c r="X692" i="4"/>
  <c r="V692" i="4"/>
  <c r="T692" i="4"/>
  <c r="P692" i="4"/>
  <c r="BI690" i="4"/>
  <c r="BH690" i="4"/>
  <c r="BG690" i="4"/>
  <c r="BF690" i="4"/>
  <c r="R690" i="4"/>
  <c r="Q690" i="4"/>
  <c r="X690" i="4"/>
  <c r="V690" i="4"/>
  <c r="T690" i="4"/>
  <c r="P690" i="4"/>
  <c r="BK690" i="4" s="1"/>
  <c r="K690" i="4"/>
  <c r="BE690" i="4" s="1"/>
  <c r="BI688" i="4"/>
  <c r="BH688" i="4"/>
  <c r="BG688" i="4"/>
  <c r="BF688" i="4"/>
  <c r="R688" i="4"/>
  <c r="Q688" i="4"/>
  <c r="X688" i="4"/>
  <c r="V688" i="4"/>
  <c r="T688" i="4"/>
  <c r="P688" i="4"/>
  <c r="BK688" i="4"/>
  <c r="K688" i="4"/>
  <c r="BE688" i="4" s="1"/>
  <c r="BI686" i="4"/>
  <c r="BH686" i="4"/>
  <c r="BG686" i="4"/>
  <c r="BF686" i="4"/>
  <c r="R686" i="4"/>
  <c r="Q686" i="4"/>
  <c r="X686" i="4"/>
  <c r="V686" i="4"/>
  <c r="T686" i="4"/>
  <c r="P686" i="4"/>
  <c r="K686" i="4" s="1"/>
  <c r="BE686" i="4" s="1"/>
  <c r="BK686" i="4"/>
  <c r="BI684" i="4"/>
  <c r="BH684" i="4"/>
  <c r="BG684" i="4"/>
  <c r="BF684" i="4"/>
  <c r="R684" i="4"/>
  <c r="Q684" i="4"/>
  <c r="X684" i="4"/>
  <c r="V684" i="4"/>
  <c r="T684" i="4"/>
  <c r="P684" i="4"/>
  <c r="BI682" i="4"/>
  <c r="BH682" i="4"/>
  <c r="BG682" i="4"/>
  <c r="BF682" i="4"/>
  <c r="R682" i="4"/>
  <c r="Q682" i="4"/>
  <c r="X682" i="4"/>
  <c r="V682" i="4"/>
  <c r="T682" i="4"/>
  <c r="P682" i="4"/>
  <c r="BK682" i="4" s="1"/>
  <c r="BI680" i="4"/>
  <c r="BH680" i="4"/>
  <c r="BG680" i="4"/>
  <c r="BF680" i="4"/>
  <c r="R680" i="4"/>
  <c r="Q680" i="4"/>
  <c r="X680" i="4"/>
  <c r="V680" i="4"/>
  <c r="T680" i="4"/>
  <c r="P680" i="4"/>
  <c r="K680" i="4" s="1"/>
  <c r="BE680" i="4" s="1"/>
  <c r="BK680" i="4"/>
  <c r="BI678" i="4"/>
  <c r="BH678" i="4"/>
  <c r="BG678" i="4"/>
  <c r="BF678" i="4"/>
  <c r="R678" i="4"/>
  <c r="Q678" i="4"/>
  <c r="X678" i="4"/>
  <c r="V678" i="4"/>
  <c r="T678" i="4"/>
  <c r="P678" i="4"/>
  <c r="K678" i="4" s="1"/>
  <c r="BE678" i="4" s="1"/>
  <c r="BI676" i="4"/>
  <c r="BH676" i="4"/>
  <c r="BG676" i="4"/>
  <c r="BF676" i="4"/>
  <c r="R676" i="4"/>
  <c r="Q676" i="4"/>
  <c r="X676" i="4"/>
  <c r="V676" i="4"/>
  <c r="T676" i="4"/>
  <c r="P676" i="4"/>
  <c r="BI674" i="4"/>
  <c r="BH674" i="4"/>
  <c r="BG674" i="4"/>
  <c r="BF674" i="4"/>
  <c r="R674" i="4"/>
  <c r="Q674" i="4"/>
  <c r="X674" i="4"/>
  <c r="V674" i="4"/>
  <c r="T674" i="4"/>
  <c r="P674" i="4"/>
  <c r="BI672" i="4"/>
  <c r="BH672" i="4"/>
  <c r="BG672" i="4"/>
  <c r="BF672" i="4"/>
  <c r="R672" i="4"/>
  <c r="Q672" i="4"/>
  <c r="X672" i="4"/>
  <c r="V672" i="4"/>
  <c r="T672" i="4"/>
  <c r="P672" i="4"/>
  <c r="BI670" i="4"/>
  <c r="BH670" i="4"/>
  <c r="BG670" i="4"/>
  <c r="BF670" i="4"/>
  <c r="R670" i="4"/>
  <c r="Q670" i="4"/>
  <c r="X670" i="4"/>
  <c r="V670" i="4"/>
  <c r="T670" i="4"/>
  <c r="P670" i="4"/>
  <c r="BI668" i="4"/>
  <c r="BH668" i="4"/>
  <c r="BG668" i="4"/>
  <c r="BF668" i="4"/>
  <c r="R668" i="4"/>
  <c r="Q668" i="4"/>
  <c r="X668" i="4"/>
  <c r="V668" i="4"/>
  <c r="T668" i="4"/>
  <c r="P668" i="4"/>
  <c r="BI666" i="4"/>
  <c r="BH666" i="4"/>
  <c r="BG666" i="4"/>
  <c r="BF666" i="4"/>
  <c r="R666" i="4"/>
  <c r="Q666" i="4"/>
  <c r="X666" i="4"/>
  <c r="V666" i="4"/>
  <c r="T666" i="4"/>
  <c r="P666" i="4"/>
  <c r="BK666" i="4" s="1"/>
  <c r="BI664" i="4"/>
  <c r="BH664" i="4"/>
  <c r="BG664" i="4"/>
  <c r="BF664" i="4"/>
  <c r="R664" i="4"/>
  <c r="Q664" i="4"/>
  <c r="X664" i="4"/>
  <c r="V664" i="4"/>
  <c r="T664" i="4"/>
  <c r="P664" i="4"/>
  <c r="BK664" i="4" s="1"/>
  <c r="K664" i="4"/>
  <c r="BE664" i="4" s="1"/>
  <c r="BI662" i="4"/>
  <c r="BH662" i="4"/>
  <c r="BG662" i="4"/>
  <c r="BF662" i="4"/>
  <c r="R662" i="4"/>
  <c r="Q662" i="4"/>
  <c r="X662" i="4"/>
  <c r="V662" i="4"/>
  <c r="T662" i="4"/>
  <c r="P662" i="4"/>
  <c r="K662" i="4" s="1"/>
  <c r="BE662" i="4" s="1"/>
  <c r="BI660" i="4"/>
  <c r="BH660" i="4"/>
  <c r="BG660" i="4"/>
  <c r="BF660" i="4"/>
  <c r="R660" i="4"/>
  <c r="Q660" i="4"/>
  <c r="X660" i="4"/>
  <c r="V660" i="4"/>
  <c r="T660" i="4"/>
  <c r="P660" i="4"/>
  <c r="BI658" i="4"/>
  <c r="BH658" i="4"/>
  <c r="BG658" i="4"/>
  <c r="BF658" i="4"/>
  <c r="R658" i="4"/>
  <c r="Q658" i="4"/>
  <c r="X658" i="4"/>
  <c r="V658" i="4"/>
  <c r="T658" i="4"/>
  <c r="P658" i="4"/>
  <c r="BK658" i="4" s="1"/>
  <c r="BI656" i="4"/>
  <c r="BH656" i="4"/>
  <c r="BG656" i="4"/>
  <c r="BF656" i="4"/>
  <c r="R656" i="4"/>
  <c r="Q656" i="4"/>
  <c r="X656" i="4"/>
  <c r="V656" i="4"/>
  <c r="T656" i="4"/>
  <c r="P656" i="4"/>
  <c r="BK656" i="4" s="1"/>
  <c r="BI654" i="4"/>
  <c r="BH654" i="4"/>
  <c r="BG654" i="4"/>
  <c r="BF654" i="4"/>
  <c r="R654" i="4"/>
  <c r="Q654" i="4"/>
  <c r="X654" i="4"/>
  <c r="V654" i="4"/>
  <c r="T654" i="4"/>
  <c r="P654" i="4"/>
  <c r="K654" i="4" s="1"/>
  <c r="BE654" i="4" s="1"/>
  <c r="BI652" i="4"/>
  <c r="BH652" i="4"/>
  <c r="BG652" i="4"/>
  <c r="BF652" i="4"/>
  <c r="R652" i="4"/>
  <c r="Q652" i="4"/>
  <c r="X652" i="4"/>
  <c r="V652" i="4"/>
  <c r="T652" i="4"/>
  <c r="P652" i="4"/>
  <c r="BI650" i="4"/>
  <c r="BH650" i="4"/>
  <c r="BG650" i="4"/>
  <c r="BF650" i="4"/>
  <c r="R650" i="4"/>
  <c r="Q650" i="4"/>
  <c r="X650" i="4"/>
  <c r="V650" i="4"/>
  <c r="T650" i="4"/>
  <c r="P650" i="4"/>
  <c r="BK650" i="4" s="1"/>
  <c r="BI648" i="4"/>
  <c r="BH648" i="4"/>
  <c r="BG648" i="4"/>
  <c r="BF648" i="4"/>
  <c r="R648" i="4"/>
  <c r="Q648" i="4"/>
  <c r="X648" i="4"/>
  <c r="V648" i="4"/>
  <c r="T648" i="4"/>
  <c r="P648" i="4"/>
  <c r="K648" i="4" s="1"/>
  <c r="BE648" i="4" s="1"/>
  <c r="BI646" i="4"/>
  <c r="BH646" i="4"/>
  <c r="BG646" i="4"/>
  <c r="BF646" i="4"/>
  <c r="R646" i="4"/>
  <c r="Q646" i="4"/>
  <c r="X646" i="4"/>
  <c r="V646" i="4"/>
  <c r="T646" i="4"/>
  <c r="P646" i="4"/>
  <c r="K646" i="4" s="1"/>
  <c r="BE646" i="4" s="1"/>
  <c r="BK646" i="4"/>
  <c r="BI644" i="4"/>
  <c r="BH644" i="4"/>
  <c r="BG644" i="4"/>
  <c r="BF644" i="4"/>
  <c r="R644" i="4"/>
  <c r="Q644" i="4"/>
  <c r="X644" i="4"/>
  <c r="V644" i="4"/>
  <c r="T644" i="4"/>
  <c r="P644" i="4"/>
  <c r="BI642" i="4"/>
  <c r="BH642" i="4"/>
  <c r="BG642" i="4"/>
  <c r="BF642" i="4"/>
  <c r="R642" i="4"/>
  <c r="Q642" i="4"/>
  <c r="X642" i="4"/>
  <c r="V642" i="4"/>
  <c r="T642" i="4"/>
  <c r="P642" i="4"/>
  <c r="BI640" i="4"/>
  <c r="BH640" i="4"/>
  <c r="BG640" i="4"/>
  <c r="BF640" i="4"/>
  <c r="R640" i="4"/>
  <c r="Q640" i="4"/>
  <c r="X640" i="4"/>
  <c r="V640" i="4"/>
  <c r="T640" i="4"/>
  <c r="P640" i="4"/>
  <c r="BI638" i="4"/>
  <c r="BH638" i="4"/>
  <c r="BG638" i="4"/>
  <c r="BF638" i="4"/>
  <c r="R638" i="4"/>
  <c r="Q638" i="4"/>
  <c r="X638" i="4"/>
  <c r="V638" i="4"/>
  <c r="T638" i="4"/>
  <c r="P638" i="4"/>
  <c r="BI636" i="4"/>
  <c r="BH636" i="4"/>
  <c r="BG636" i="4"/>
  <c r="BF636" i="4"/>
  <c r="R636" i="4"/>
  <c r="Q636" i="4"/>
  <c r="X636" i="4"/>
  <c r="V636" i="4"/>
  <c r="T636" i="4"/>
  <c r="P636" i="4"/>
  <c r="BI634" i="4"/>
  <c r="BH634" i="4"/>
  <c r="BG634" i="4"/>
  <c r="BF634" i="4"/>
  <c r="R634" i="4"/>
  <c r="Q634" i="4"/>
  <c r="X634" i="4"/>
  <c r="V634" i="4"/>
  <c r="T634" i="4"/>
  <c r="P634" i="4"/>
  <c r="BK634" i="4" s="1"/>
  <c r="BI632" i="4"/>
  <c r="BH632" i="4"/>
  <c r="BG632" i="4"/>
  <c r="BF632" i="4"/>
  <c r="R632" i="4"/>
  <c r="Q632" i="4"/>
  <c r="X632" i="4"/>
  <c r="V632" i="4"/>
  <c r="T632" i="4"/>
  <c r="P632" i="4"/>
  <c r="BK632" i="4" s="1"/>
  <c r="BI630" i="4"/>
  <c r="BH630" i="4"/>
  <c r="BG630" i="4"/>
  <c r="BF630" i="4"/>
  <c r="R630" i="4"/>
  <c r="Q630" i="4"/>
  <c r="X630" i="4"/>
  <c r="V630" i="4"/>
  <c r="T630" i="4"/>
  <c r="P630" i="4"/>
  <c r="K630" i="4" s="1"/>
  <c r="BE630" i="4" s="1"/>
  <c r="BI628" i="4"/>
  <c r="BH628" i="4"/>
  <c r="BG628" i="4"/>
  <c r="BF628" i="4"/>
  <c r="R628" i="4"/>
  <c r="Q628" i="4"/>
  <c r="X628" i="4"/>
  <c r="V628" i="4"/>
  <c r="T628" i="4"/>
  <c r="P628" i="4"/>
  <c r="BI626" i="4"/>
  <c r="BH626" i="4"/>
  <c r="BG626" i="4"/>
  <c r="BF626" i="4"/>
  <c r="R626" i="4"/>
  <c r="Q626" i="4"/>
  <c r="X626" i="4"/>
  <c r="V626" i="4"/>
  <c r="T626" i="4"/>
  <c r="P626" i="4"/>
  <c r="BK626" i="4" s="1"/>
  <c r="K626" i="4"/>
  <c r="BE626" i="4"/>
  <c r="BI624" i="4"/>
  <c r="BH624" i="4"/>
  <c r="BG624" i="4"/>
  <c r="BF624" i="4"/>
  <c r="R624" i="4"/>
  <c r="Q624" i="4"/>
  <c r="X624" i="4"/>
  <c r="V624" i="4"/>
  <c r="T624" i="4"/>
  <c r="P624" i="4"/>
  <c r="BK624" i="4"/>
  <c r="K624" i="4"/>
  <c r="BE624" i="4" s="1"/>
  <c r="BI622" i="4"/>
  <c r="BH622" i="4"/>
  <c r="BG622" i="4"/>
  <c r="BF622" i="4"/>
  <c r="R622" i="4"/>
  <c r="Q622" i="4"/>
  <c r="X622" i="4"/>
  <c r="V622" i="4"/>
  <c r="T622" i="4"/>
  <c r="P622" i="4"/>
  <c r="K622" i="4" s="1"/>
  <c r="BE622" i="4" s="1"/>
  <c r="BK622" i="4"/>
  <c r="BI620" i="4"/>
  <c r="BH620" i="4"/>
  <c r="BG620" i="4"/>
  <c r="BF620" i="4"/>
  <c r="R620" i="4"/>
  <c r="Q620" i="4"/>
  <c r="X620" i="4"/>
  <c r="V620" i="4"/>
  <c r="T620" i="4"/>
  <c r="P620" i="4"/>
  <c r="BI618" i="4"/>
  <c r="BH618" i="4"/>
  <c r="BG618" i="4"/>
  <c r="BF618" i="4"/>
  <c r="R618" i="4"/>
  <c r="Q618" i="4"/>
  <c r="X618" i="4"/>
  <c r="V618" i="4"/>
  <c r="T618" i="4"/>
  <c r="P618" i="4"/>
  <c r="BK618" i="4" s="1"/>
  <c r="K618" i="4"/>
  <c r="BE618" i="4" s="1"/>
  <c r="BI616" i="4"/>
  <c r="BH616" i="4"/>
  <c r="BG616" i="4"/>
  <c r="BF616" i="4"/>
  <c r="R616" i="4"/>
  <c r="Q616" i="4"/>
  <c r="X616" i="4"/>
  <c r="V616" i="4"/>
  <c r="T616" i="4"/>
  <c r="P616" i="4"/>
  <c r="K616" i="4" s="1"/>
  <c r="BE616" i="4" s="1"/>
  <c r="BK616" i="4"/>
  <c r="BI614" i="4"/>
  <c r="BH614" i="4"/>
  <c r="BG614" i="4"/>
  <c r="BF614" i="4"/>
  <c r="R614" i="4"/>
  <c r="Q614" i="4"/>
  <c r="X614" i="4"/>
  <c r="V614" i="4"/>
  <c r="T614" i="4"/>
  <c r="P614" i="4"/>
  <c r="K614" i="4" s="1"/>
  <c r="BE614" i="4" s="1"/>
  <c r="BK614" i="4"/>
  <c r="BI612" i="4"/>
  <c r="BH612" i="4"/>
  <c r="BG612" i="4"/>
  <c r="BF612" i="4"/>
  <c r="R612" i="4"/>
  <c r="Q612" i="4"/>
  <c r="X612" i="4"/>
  <c r="V612" i="4"/>
  <c r="T612" i="4"/>
  <c r="P612" i="4"/>
  <c r="BI610" i="4"/>
  <c r="BH610" i="4"/>
  <c r="BG610" i="4"/>
  <c r="BF610" i="4"/>
  <c r="R610" i="4"/>
  <c r="Q610" i="4"/>
  <c r="X610" i="4"/>
  <c r="V610" i="4"/>
  <c r="T610" i="4"/>
  <c r="P610" i="4"/>
  <c r="BI608" i="4"/>
  <c r="BH608" i="4"/>
  <c r="BG608" i="4"/>
  <c r="BF608" i="4"/>
  <c r="R608" i="4"/>
  <c r="Q608" i="4"/>
  <c r="X608" i="4"/>
  <c r="V608" i="4"/>
  <c r="T608" i="4"/>
  <c r="P608" i="4"/>
  <c r="BI606" i="4"/>
  <c r="BH606" i="4"/>
  <c r="BG606" i="4"/>
  <c r="BF606" i="4"/>
  <c r="R606" i="4"/>
  <c r="Q606" i="4"/>
  <c r="X606" i="4"/>
  <c r="V606" i="4"/>
  <c r="T606" i="4"/>
  <c r="P606" i="4"/>
  <c r="BI604" i="4"/>
  <c r="BH604" i="4"/>
  <c r="BG604" i="4"/>
  <c r="BF604" i="4"/>
  <c r="R604" i="4"/>
  <c r="Q604" i="4"/>
  <c r="X604" i="4"/>
  <c r="V604" i="4"/>
  <c r="T604" i="4"/>
  <c r="P604" i="4"/>
  <c r="BI602" i="4"/>
  <c r="BH602" i="4"/>
  <c r="BG602" i="4"/>
  <c r="BF602" i="4"/>
  <c r="R602" i="4"/>
  <c r="Q602" i="4"/>
  <c r="X602" i="4"/>
  <c r="V602" i="4"/>
  <c r="T602" i="4"/>
  <c r="P602" i="4"/>
  <c r="BK602" i="4" s="1"/>
  <c r="BI600" i="4"/>
  <c r="BH600" i="4"/>
  <c r="BG600" i="4"/>
  <c r="BF600" i="4"/>
  <c r="R600" i="4"/>
  <c r="Q600" i="4"/>
  <c r="X600" i="4"/>
  <c r="V600" i="4"/>
  <c r="T600" i="4"/>
  <c r="P600" i="4"/>
  <c r="BK600" i="4" s="1"/>
  <c r="K600" i="4"/>
  <c r="BE600" i="4" s="1"/>
  <c r="BI598" i="4"/>
  <c r="BH598" i="4"/>
  <c r="BG598" i="4"/>
  <c r="BF598" i="4"/>
  <c r="R598" i="4"/>
  <c r="Q598" i="4"/>
  <c r="X598" i="4"/>
  <c r="V598" i="4"/>
  <c r="T598" i="4"/>
  <c r="P598" i="4"/>
  <c r="K598" i="4" s="1"/>
  <c r="BE598" i="4" s="1"/>
  <c r="BI596" i="4"/>
  <c r="BH596" i="4"/>
  <c r="BG596" i="4"/>
  <c r="BF596" i="4"/>
  <c r="R596" i="4"/>
  <c r="Q596" i="4"/>
  <c r="X596" i="4"/>
  <c r="V596" i="4"/>
  <c r="T596" i="4"/>
  <c r="P596" i="4"/>
  <c r="BI594" i="4"/>
  <c r="BH594" i="4"/>
  <c r="BG594" i="4"/>
  <c r="BF594" i="4"/>
  <c r="R594" i="4"/>
  <c r="Q594" i="4"/>
  <c r="X594" i="4"/>
  <c r="V594" i="4"/>
  <c r="T594" i="4"/>
  <c r="P594" i="4"/>
  <c r="BK594" i="4" s="1"/>
  <c r="K594" i="4"/>
  <c r="BE594" i="4"/>
  <c r="BI592" i="4"/>
  <c r="BH592" i="4"/>
  <c r="BG592" i="4"/>
  <c r="BF592" i="4"/>
  <c r="R592" i="4"/>
  <c r="Q592" i="4"/>
  <c r="X592" i="4"/>
  <c r="V592" i="4"/>
  <c r="T592" i="4"/>
  <c r="P592" i="4"/>
  <c r="BK592" i="4" s="1"/>
  <c r="K592" i="4"/>
  <c r="BE592" i="4" s="1"/>
  <c r="BI590" i="4"/>
  <c r="BH590" i="4"/>
  <c r="BG590" i="4"/>
  <c r="BF590" i="4"/>
  <c r="R590" i="4"/>
  <c r="Q590" i="4"/>
  <c r="X590" i="4"/>
  <c r="V590" i="4"/>
  <c r="T590" i="4"/>
  <c r="P590" i="4"/>
  <c r="K590" i="4" s="1"/>
  <c r="BE590" i="4" s="1"/>
  <c r="BK590" i="4"/>
  <c r="BI588" i="4"/>
  <c r="BH588" i="4"/>
  <c r="BG588" i="4"/>
  <c r="BF588" i="4"/>
  <c r="R588" i="4"/>
  <c r="Q588" i="4"/>
  <c r="X588" i="4"/>
  <c r="V588" i="4"/>
  <c r="T588" i="4"/>
  <c r="P588" i="4"/>
  <c r="BI586" i="4"/>
  <c r="BH586" i="4"/>
  <c r="BG586" i="4"/>
  <c r="BF586" i="4"/>
  <c r="R586" i="4"/>
  <c r="Q586" i="4"/>
  <c r="X586" i="4"/>
  <c r="V586" i="4"/>
  <c r="T586" i="4"/>
  <c r="P586" i="4"/>
  <c r="BK586" i="4" s="1"/>
  <c r="K586" i="4"/>
  <c r="BE586" i="4" s="1"/>
  <c r="BI584" i="4"/>
  <c r="BH584" i="4"/>
  <c r="BG584" i="4"/>
  <c r="BF584" i="4"/>
  <c r="R584" i="4"/>
  <c r="Q584" i="4"/>
  <c r="X584" i="4"/>
  <c r="V584" i="4"/>
  <c r="T584" i="4"/>
  <c r="P584" i="4"/>
  <c r="K584" i="4" s="1"/>
  <c r="BE584" i="4" s="1"/>
  <c r="BK584" i="4"/>
  <c r="BI582" i="4"/>
  <c r="BH582" i="4"/>
  <c r="BG582" i="4"/>
  <c r="BF582" i="4"/>
  <c r="R582" i="4"/>
  <c r="Q582" i="4"/>
  <c r="X582" i="4"/>
  <c r="V582" i="4"/>
  <c r="T582" i="4"/>
  <c r="P582" i="4"/>
  <c r="K582" i="4" s="1"/>
  <c r="BE582" i="4" s="1"/>
  <c r="BI580" i="4"/>
  <c r="BH580" i="4"/>
  <c r="BG580" i="4"/>
  <c r="BF580" i="4"/>
  <c r="R580" i="4"/>
  <c r="Q580" i="4"/>
  <c r="X580" i="4"/>
  <c r="V580" i="4"/>
  <c r="T580" i="4"/>
  <c r="P580" i="4"/>
  <c r="BI578" i="4"/>
  <c r="BH578" i="4"/>
  <c r="BG578" i="4"/>
  <c r="BF578" i="4"/>
  <c r="R578" i="4"/>
  <c r="Q578" i="4"/>
  <c r="X578" i="4"/>
  <c r="V578" i="4"/>
  <c r="T578" i="4"/>
  <c r="P578" i="4"/>
  <c r="BI576" i="4"/>
  <c r="BH576" i="4"/>
  <c r="BG576" i="4"/>
  <c r="BF576" i="4"/>
  <c r="R576" i="4"/>
  <c r="Q576" i="4"/>
  <c r="X576" i="4"/>
  <c r="V576" i="4"/>
  <c r="T576" i="4"/>
  <c r="P576" i="4"/>
  <c r="BI574" i="4"/>
  <c r="BH574" i="4"/>
  <c r="BG574" i="4"/>
  <c r="BF574" i="4"/>
  <c r="R574" i="4"/>
  <c r="Q574" i="4"/>
  <c r="X574" i="4"/>
  <c r="V574" i="4"/>
  <c r="T574" i="4"/>
  <c r="P574" i="4"/>
  <c r="BI572" i="4"/>
  <c r="BH572" i="4"/>
  <c r="BG572" i="4"/>
  <c r="BF572" i="4"/>
  <c r="R572" i="4"/>
  <c r="Q572" i="4"/>
  <c r="X572" i="4"/>
  <c r="V572" i="4"/>
  <c r="T572" i="4"/>
  <c r="P572" i="4"/>
  <c r="BI570" i="4"/>
  <c r="BH570" i="4"/>
  <c r="BG570" i="4"/>
  <c r="BF570" i="4"/>
  <c r="R570" i="4"/>
  <c r="Q570" i="4"/>
  <c r="X570" i="4"/>
  <c r="V570" i="4"/>
  <c r="T570" i="4"/>
  <c r="P570" i="4"/>
  <c r="BK570" i="4" s="1"/>
  <c r="BI568" i="4"/>
  <c r="BH568" i="4"/>
  <c r="BG568" i="4"/>
  <c r="BF568" i="4"/>
  <c r="R568" i="4"/>
  <c r="Q568" i="4"/>
  <c r="X568" i="4"/>
  <c r="V568" i="4"/>
  <c r="T568" i="4"/>
  <c r="P568" i="4"/>
  <c r="BK568" i="4" s="1"/>
  <c r="BI566" i="4"/>
  <c r="BH566" i="4"/>
  <c r="BG566" i="4"/>
  <c r="BF566" i="4"/>
  <c r="R566" i="4"/>
  <c r="Q566" i="4"/>
  <c r="X566" i="4"/>
  <c r="V566" i="4"/>
  <c r="T566" i="4"/>
  <c r="P566" i="4"/>
  <c r="K566" i="4" s="1"/>
  <c r="BE566" i="4" s="1"/>
  <c r="BI564" i="4"/>
  <c r="BH564" i="4"/>
  <c r="BG564" i="4"/>
  <c r="BF564" i="4"/>
  <c r="R564" i="4"/>
  <c r="Q564" i="4"/>
  <c r="X564" i="4"/>
  <c r="V564" i="4"/>
  <c r="T564" i="4"/>
  <c r="P564" i="4"/>
  <c r="BI562" i="4"/>
  <c r="BH562" i="4"/>
  <c r="BG562" i="4"/>
  <c r="BF562" i="4"/>
  <c r="R562" i="4"/>
  <c r="Q562" i="4"/>
  <c r="X562" i="4"/>
  <c r="V562" i="4"/>
  <c r="T562" i="4"/>
  <c r="P562" i="4"/>
  <c r="BK562" i="4" s="1"/>
  <c r="BI560" i="4"/>
  <c r="BH560" i="4"/>
  <c r="BG560" i="4"/>
  <c r="BF560" i="4"/>
  <c r="R560" i="4"/>
  <c r="Q560" i="4"/>
  <c r="X560" i="4"/>
  <c r="V560" i="4"/>
  <c r="T560" i="4"/>
  <c r="P560" i="4"/>
  <c r="BK560" i="4" s="1"/>
  <c r="K560" i="4"/>
  <c r="BE560" i="4" s="1"/>
  <c r="BI558" i="4"/>
  <c r="BH558" i="4"/>
  <c r="BG558" i="4"/>
  <c r="BF558" i="4"/>
  <c r="R558" i="4"/>
  <c r="Q558" i="4"/>
  <c r="X558" i="4"/>
  <c r="V558" i="4"/>
  <c r="T558" i="4"/>
  <c r="P558" i="4"/>
  <c r="K558" i="4" s="1"/>
  <c r="BE558" i="4" s="1"/>
  <c r="BI556" i="4"/>
  <c r="BH556" i="4"/>
  <c r="BG556" i="4"/>
  <c r="BF556" i="4"/>
  <c r="R556" i="4"/>
  <c r="Q556" i="4"/>
  <c r="X556" i="4"/>
  <c r="V556" i="4"/>
  <c r="T556" i="4"/>
  <c r="P556" i="4"/>
  <c r="BI554" i="4"/>
  <c r="BH554" i="4"/>
  <c r="BG554" i="4"/>
  <c r="BF554" i="4"/>
  <c r="R554" i="4"/>
  <c r="Q554" i="4"/>
  <c r="X554" i="4"/>
  <c r="V554" i="4"/>
  <c r="T554" i="4"/>
  <c r="P554" i="4"/>
  <c r="BK554" i="4" s="1"/>
  <c r="BI552" i="4"/>
  <c r="BH552" i="4"/>
  <c r="BG552" i="4"/>
  <c r="BF552" i="4"/>
  <c r="R552" i="4"/>
  <c r="Q552" i="4"/>
  <c r="X552" i="4"/>
  <c r="V552" i="4"/>
  <c r="T552" i="4"/>
  <c r="P552" i="4"/>
  <c r="K552" i="4" s="1"/>
  <c r="BE552" i="4" s="1"/>
  <c r="BK552" i="4"/>
  <c r="BI550" i="4"/>
  <c r="BH550" i="4"/>
  <c r="BG550" i="4"/>
  <c r="BF550" i="4"/>
  <c r="R550" i="4"/>
  <c r="Q550" i="4"/>
  <c r="X550" i="4"/>
  <c r="V550" i="4"/>
  <c r="T550" i="4"/>
  <c r="P550" i="4"/>
  <c r="K550" i="4" s="1"/>
  <c r="BE550" i="4" s="1"/>
  <c r="BI548" i="4"/>
  <c r="BH548" i="4"/>
  <c r="BG548" i="4"/>
  <c r="BF548" i="4"/>
  <c r="R548" i="4"/>
  <c r="Q548" i="4"/>
  <c r="X548" i="4"/>
  <c r="V548" i="4"/>
  <c r="T548" i="4"/>
  <c r="P548" i="4"/>
  <c r="BI546" i="4"/>
  <c r="BH546" i="4"/>
  <c r="BG546" i="4"/>
  <c r="BF546" i="4"/>
  <c r="R546" i="4"/>
  <c r="Q546" i="4"/>
  <c r="X546" i="4"/>
  <c r="V546" i="4"/>
  <c r="T546" i="4"/>
  <c r="P546" i="4"/>
  <c r="BI544" i="4"/>
  <c r="BH544" i="4"/>
  <c r="BG544" i="4"/>
  <c r="BF544" i="4"/>
  <c r="R544" i="4"/>
  <c r="Q544" i="4"/>
  <c r="X544" i="4"/>
  <c r="V544" i="4"/>
  <c r="T544" i="4"/>
  <c r="P544" i="4"/>
  <c r="BI542" i="4"/>
  <c r="BH542" i="4"/>
  <c r="BG542" i="4"/>
  <c r="BF542" i="4"/>
  <c r="R542" i="4"/>
  <c r="Q542" i="4"/>
  <c r="X542" i="4"/>
  <c r="V542" i="4"/>
  <c r="T542" i="4"/>
  <c r="P542" i="4"/>
  <c r="BI540" i="4"/>
  <c r="BH540" i="4"/>
  <c r="BG540" i="4"/>
  <c r="BF540" i="4"/>
  <c r="R540" i="4"/>
  <c r="Q540" i="4"/>
  <c r="X540" i="4"/>
  <c r="V540" i="4"/>
  <c r="T540" i="4"/>
  <c r="P540" i="4"/>
  <c r="BI538" i="4"/>
  <c r="BH538" i="4"/>
  <c r="BG538" i="4"/>
  <c r="BF538" i="4"/>
  <c r="R538" i="4"/>
  <c r="Q538" i="4"/>
  <c r="X538" i="4"/>
  <c r="V538" i="4"/>
  <c r="T538" i="4"/>
  <c r="P538" i="4"/>
  <c r="BK538" i="4" s="1"/>
  <c r="BI536" i="4"/>
  <c r="BH536" i="4"/>
  <c r="BG536" i="4"/>
  <c r="BF536" i="4"/>
  <c r="R536" i="4"/>
  <c r="Q536" i="4"/>
  <c r="X536" i="4"/>
  <c r="V536" i="4"/>
  <c r="T536" i="4"/>
  <c r="P536" i="4"/>
  <c r="BK536" i="4" s="1"/>
  <c r="BI534" i="4"/>
  <c r="BH534" i="4"/>
  <c r="BG534" i="4"/>
  <c r="BF534" i="4"/>
  <c r="R534" i="4"/>
  <c r="Q534" i="4"/>
  <c r="X534" i="4"/>
  <c r="V534" i="4"/>
  <c r="T534" i="4"/>
  <c r="P534" i="4"/>
  <c r="K534" i="4" s="1"/>
  <c r="BE534" i="4" s="1"/>
  <c r="BI532" i="4"/>
  <c r="BH532" i="4"/>
  <c r="BG532" i="4"/>
  <c r="BF532" i="4"/>
  <c r="R532" i="4"/>
  <c r="Q532" i="4"/>
  <c r="X532" i="4"/>
  <c r="V532" i="4"/>
  <c r="T532" i="4"/>
  <c r="P532" i="4"/>
  <c r="BI530" i="4"/>
  <c r="BH530" i="4"/>
  <c r="BG530" i="4"/>
  <c r="BF530" i="4"/>
  <c r="R530" i="4"/>
  <c r="Q530" i="4"/>
  <c r="X530" i="4"/>
  <c r="V530" i="4"/>
  <c r="T530" i="4"/>
  <c r="P530" i="4"/>
  <c r="BK530" i="4" s="1"/>
  <c r="K530" i="4"/>
  <c r="BE530" i="4"/>
  <c r="BI528" i="4"/>
  <c r="BH528" i="4"/>
  <c r="BG528" i="4"/>
  <c r="BF528" i="4"/>
  <c r="R528" i="4"/>
  <c r="Q528" i="4"/>
  <c r="X528" i="4"/>
  <c r="V528" i="4"/>
  <c r="T528" i="4"/>
  <c r="P528" i="4"/>
  <c r="BK528" i="4"/>
  <c r="K528" i="4"/>
  <c r="BE528" i="4" s="1"/>
  <c r="BI526" i="4"/>
  <c r="BH526" i="4"/>
  <c r="BG526" i="4"/>
  <c r="BF526" i="4"/>
  <c r="R526" i="4"/>
  <c r="Q526" i="4"/>
  <c r="X526" i="4"/>
  <c r="V526" i="4"/>
  <c r="T526" i="4"/>
  <c r="P526" i="4"/>
  <c r="K526" i="4" s="1"/>
  <c r="BE526" i="4" s="1"/>
  <c r="BI524" i="4"/>
  <c r="BH524" i="4"/>
  <c r="BG524" i="4"/>
  <c r="BF524" i="4"/>
  <c r="R524" i="4"/>
  <c r="Q524" i="4"/>
  <c r="X524" i="4"/>
  <c r="V524" i="4"/>
  <c r="T524" i="4"/>
  <c r="P524" i="4"/>
  <c r="BI522" i="4"/>
  <c r="BH522" i="4"/>
  <c r="BG522" i="4"/>
  <c r="BF522" i="4"/>
  <c r="R522" i="4"/>
  <c r="Q522" i="4"/>
  <c r="X522" i="4"/>
  <c r="V522" i="4"/>
  <c r="T522" i="4"/>
  <c r="P522" i="4"/>
  <c r="BK522" i="4" s="1"/>
  <c r="BI520" i="4"/>
  <c r="BH520" i="4"/>
  <c r="BG520" i="4"/>
  <c r="BF520" i="4"/>
  <c r="R520" i="4"/>
  <c r="Q520" i="4"/>
  <c r="X520" i="4"/>
  <c r="V520" i="4"/>
  <c r="T520" i="4"/>
  <c r="P520" i="4"/>
  <c r="K520" i="4" s="1"/>
  <c r="BE520" i="4" s="1"/>
  <c r="BK520" i="4"/>
  <c r="BI518" i="4"/>
  <c r="BH518" i="4"/>
  <c r="BG518" i="4"/>
  <c r="BF518" i="4"/>
  <c r="R518" i="4"/>
  <c r="Q518" i="4"/>
  <c r="X518" i="4"/>
  <c r="V518" i="4"/>
  <c r="T518" i="4"/>
  <c r="P518" i="4"/>
  <c r="K518" i="4" s="1"/>
  <c r="BE518" i="4" s="1"/>
  <c r="BK518" i="4"/>
  <c r="BI516" i="4"/>
  <c r="BH516" i="4"/>
  <c r="BG516" i="4"/>
  <c r="BF516" i="4"/>
  <c r="R516" i="4"/>
  <c r="Q516" i="4"/>
  <c r="X516" i="4"/>
  <c r="V516" i="4"/>
  <c r="T516" i="4"/>
  <c r="P516" i="4"/>
  <c r="BI514" i="4"/>
  <c r="BH514" i="4"/>
  <c r="BG514" i="4"/>
  <c r="BF514" i="4"/>
  <c r="R514" i="4"/>
  <c r="Q514" i="4"/>
  <c r="X514" i="4"/>
  <c r="V514" i="4"/>
  <c r="T514" i="4"/>
  <c r="P514" i="4"/>
  <c r="BI512" i="4"/>
  <c r="BH512" i="4"/>
  <c r="BG512" i="4"/>
  <c r="BF512" i="4"/>
  <c r="R512" i="4"/>
  <c r="Q512" i="4"/>
  <c r="X512" i="4"/>
  <c r="V512" i="4"/>
  <c r="T512" i="4"/>
  <c r="P512" i="4"/>
  <c r="BI510" i="4"/>
  <c r="BH510" i="4"/>
  <c r="BG510" i="4"/>
  <c r="BF510" i="4"/>
  <c r="R510" i="4"/>
  <c r="Q510" i="4"/>
  <c r="X510" i="4"/>
  <c r="V510" i="4"/>
  <c r="T510" i="4"/>
  <c r="P510" i="4"/>
  <c r="BI508" i="4"/>
  <c r="BH508" i="4"/>
  <c r="BG508" i="4"/>
  <c r="BF508" i="4"/>
  <c r="R508" i="4"/>
  <c r="Q508" i="4"/>
  <c r="X508" i="4"/>
  <c r="V508" i="4"/>
  <c r="T508" i="4"/>
  <c r="P508" i="4"/>
  <c r="BI506" i="4"/>
  <c r="BH506" i="4"/>
  <c r="BG506" i="4"/>
  <c r="BF506" i="4"/>
  <c r="R506" i="4"/>
  <c r="Q506" i="4"/>
  <c r="X506" i="4"/>
  <c r="V506" i="4"/>
  <c r="T506" i="4"/>
  <c r="P506" i="4"/>
  <c r="BK506" i="4" s="1"/>
  <c r="BI504" i="4"/>
  <c r="BH504" i="4"/>
  <c r="BG504" i="4"/>
  <c r="BF504" i="4"/>
  <c r="R504" i="4"/>
  <c r="Q504" i="4"/>
  <c r="X504" i="4"/>
  <c r="V504" i="4"/>
  <c r="T504" i="4"/>
  <c r="P504" i="4"/>
  <c r="BK504" i="4" s="1"/>
  <c r="BI502" i="4"/>
  <c r="BH502" i="4"/>
  <c r="BG502" i="4"/>
  <c r="BF502" i="4"/>
  <c r="R502" i="4"/>
  <c r="Q502" i="4"/>
  <c r="X502" i="4"/>
  <c r="V502" i="4"/>
  <c r="T502" i="4"/>
  <c r="P502" i="4"/>
  <c r="K502" i="4" s="1"/>
  <c r="BE502" i="4" s="1"/>
  <c r="BI500" i="4"/>
  <c r="BH500" i="4"/>
  <c r="BG500" i="4"/>
  <c r="BF500" i="4"/>
  <c r="R500" i="4"/>
  <c r="Q500" i="4"/>
  <c r="X500" i="4"/>
  <c r="V500" i="4"/>
  <c r="T500" i="4"/>
  <c r="P500" i="4"/>
  <c r="BI498" i="4"/>
  <c r="BH498" i="4"/>
  <c r="BG498" i="4"/>
  <c r="BF498" i="4"/>
  <c r="R498" i="4"/>
  <c r="Q498" i="4"/>
  <c r="X498" i="4"/>
  <c r="V498" i="4"/>
  <c r="T498" i="4"/>
  <c r="P498" i="4"/>
  <c r="BK498" i="4" s="1"/>
  <c r="BI496" i="4"/>
  <c r="BH496" i="4"/>
  <c r="BG496" i="4"/>
  <c r="BF496" i="4"/>
  <c r="R496" i="4"/>
  <c r="Q496" i="4"/>
  <c r="X496" i="4"/>
  <c r="V496" i="4"/>
  <c r="T496" i="4"/>
  <c r="P496" i="4"/>
  <c r="BK496" i="4" s="1"/>
  <c r="K496" i="4"/>
  <c r="BE496" i="4" s="1"/>
  <c r="BI494" i="4"/>
  <c r="BH494" i="4"/>
  <c r="BG494" i="4"/>
  <c r="BF494" i="4"/>
  <c r="R494" i="4"/>
  <c r="Q494" i="4"/>
  <c r="X494" i="4"/>
  <c r="V494" i="4"/>
  <c r="T494" i="4"/>
  <c r="P494" i="4"/>
  <c r="K494" i="4" s="1"/>
  <c r="BE494" i="4" s="1"/>
  <c r="BI492" i="4"/>
  <c r="BH492" i="4"/>
  <c r="BG492" i="4"/>
  <c r="BF492" i="4"/>
  <c r="R492" i="4"/>
  <c r="Q492" i="4"/>
  <c r="X492" i="4"/>
  <c r="V492" i="4"/>
  <c r="T492" i="4"/>
  <c r="P492" i="4"/>
  <c r="BI490" i="4"/>
  <c r="BH490" i="4"/>
  <c r="BG490" i="4"/>
  <c r="BF490" i="4"/>
  <c r="R490" i="4"/>
  <c r="Q490" i="4"/>
  <c r="X490" i="4"/>
  <c r="V490" i="4"/>
  <c r="T490" i="4"/>
  <c r="P490" i="4"/>
  <c r="BK490" i="4" s="1"/>
  <c r="BI488" i="4"/>
  <c r="BH488" i="4"/>
  <c r="BG488" i="4"/>
  <c r="BF488" i="4"/>
  <c r="R488" i="4"/>
  <c r="Q488" i="4"/>
  <c r="X488" i="4"/>
  <c r="V488" i="4"/>
  <c r="T488" i="4"/>
  <c r="P488" i="4"/>
  <c r="K488" i="4" s="1"/>
  <c r="BE488" i="4" s="1"/>
  <c r="BK488" i="4"/>
  <c r="BI486" i="4"/>
  <c r="BH486" i="4"/>
  <c r="BG486" i="4"/>
  <c r="BF486" i="4"/>
  <c r="R486" i="4"/>
  <c r="Q486" i="4"/>
  <c r="X486" i="4"/>
  <c r="V486" i="4"/>
  <c r="T486" i="4"/>
  <c r="P486" i="4"/>
  <c r="K486" i="4" s="1"/>
  <c r="BE486" i="4" s="1"/>
  <c r="BK486" i="4"/>
  <c r="BI484" i="4"/>
  <c r="BH484" i="4"/>
  <c r="BG484" i="4"/>
  <c r="BF484" i="4"/>
  <c r="R484" i="4"/>
  <c r="Q484" i="4"/>
  <c r="X484" i="4"/>
  <c r="V484" i="4"/>
  <c r="T484" i="4"/>
  <c r="P484" i="4"/>
  <c r="BI482" i="4"/>
  <c r="BH482" i="4"/>
  <c r="BG482" i="4"/>
  <c r="BF482" i="4"/>
  <c r="R482" i="4"/>
  <c r="Q482" i="4"/>
  <c r="X482" i="4"/>
  <c r="V482" i="4"/>
  <c r="T482" i="4"/>
  <c r="P482" i="4"/>
  <c r="BI480" i="4"/>
  <c r="BH480" i="4"/>
  <c r="BG480" i="4"/>
  <c r="BF480" i="4"/>
  <c r="R480" i="4"/>
  <c r="Q480" i="4"/>
  <c r="X480" i="4"/>
  <c r="V480" i="4"/>
  <c r="T480" i="4"/>
  <c r="P480" i="4"/>
  <c r="BI478" i="4"/>
  <c r="BH478" i="4"/>
  <c r="BG478" i="4"/>
  <c r="BF478" i="4"/>
  <c r="R478" i="4"/>
  <c r="Q478" i="4"/>
  <c r="X478" i="4"/>
  <c r="V478" i="4"/>
  <c r="T478" i="4"/>
  <c r="P478" i="4"/>
  <c r="BI476" i="4"/>
  <c r="BH476" i="4"/>
  <c r="BG476" i="4"/>
  <c r="BF476" i="4"/>
  <c r="R476" i="4"/>
  <c r="Q476" i="4"/>
  <c r="X476" i="4"/>
  <c r="V476" i="4"/>
  <c r="T476" i="4"/>
  <c r="P476" i="4"/>
  <c r="BI474" i="4"/>
  <c r="BH474" i="4"/>
  <c r="BG474" i="4"/>
  <c r="BF474" i="4"/>
  <c r="R474" i="4"/>
  <c r="Q474" i="4"/>
  <c r="X474" i="4"/>
  <c r="V474" i="4"/>
  <c r="T474" i="4"/>
  <c r="P474" i="4"/>
  <c r="BK474" i="4" s="1"/>
  <c r="BI472" i="4"/>
  <c r="BH472" i="4"/>
  <c r="BG472" i="4"/>
  <c r="BF472" i="4"/>
  <c r="R472" i="4"/>
  <c r="Q472" i="4"/>
  <c r="X472" i="4"/>
  <c r="V472" i="4"/>
  <c r="T472" i="4"/>
  <c r="P472" i="4"/>
  <c r="BK472" i="4" s="1"/>
  <c r="BI470" i="4"/>
  <c r="BH470" i="4"/>
  <c r="BG470" i="4"/>
  <c r="BF470" i="4"/>
  <c r="R470" i="4"/>
  <c r="Q470" i="4"/>
  <c r="X470" i="4"/>
  <c r="V470" i="4"/>
  <c r="T470" i="4"/>
  <c r="P470" i="4"/>
  <c r="K470" i="4" s="1"/>
  <c r="BE470" i="4" s="1"/>
  <c r="BI468" i="4"/>
  <c r="BH468" i="4"/>
  <c r="BG468" i="4"/>
  <c r="BF468" i="4"/>
  <c r="R468" i="4"/>
  <c r="Q468" i="4"/>
  <c r="X468" i="4"/>
  <c r="V468" i="4"/>
  <c r="T468" i="4"/>
  <c r="P468" i="4"/>
  <c r="BI466" i="4"/>
  <c r="BH466" i="4"/>
  <c r="BG466" i="4"/>
  <c r="BF466" i="4"/>
  <c r="R466" i="4"/>
  <c r="Q466" i="4"/>
  <c r="X466" i="4"/>
  <c r="V466" i="4"/>
  <c r="T466" i="4"/>
  <c r="P466" i="4"/>
  <c r="BK466" i="4" s="1"/>
  <c r="BI464" i="4"/>
  <c r="BH464" i="4"/>
  <c r="BG464" i="4"/>
  <c r="BF464" i="4"/>
  <c r="R464" i="4"/>
  <c r="Q464" i="4"/>
  <c r="X464" i="4"/>
  <c r="V464" i="4"/>
  <c r="T464" i="4"/>
  <c r="P464" i="4"/>
  <c r="BK464" i="4" s="1"/>
  <c r="BI462" i="4"/>
  <c r="BH462" i="4"/>
  <c r="BG462" i="4"/>
  <c r="BF462" i="4"/>
  <c r="R462" i="4"/>
  <c r="Q462" i="4"/>
  <c r="X462" i="4"/>
  <c r="V462" i="4"/>
  <c r="T462" i="4"/>
  <c r="P462" i="4"/>
  <c r="K462" i="4" s="1"/>
  <c r="BE462" i="4" s="1"/>
  <c r="BI460" i="4"/>
  <c r="BH460" i="4"/>
  <c r="BG460" i="4"/>
  <c r="BF460" i="4"/>
  <c r="R460" i="4"/>
  <c r="Q460" i="4"/>
  <c r="X460" i="4"/>
  <c r="V460" i="4"/>
  <c r="T460" i="4"/>
  <c r="P460" i="4"/>
  <c r="BI458" i="4"/>
  <c r="BH458" i="4"/>
  <c r="BG458" i="4"/>
  <c r="BF458" i="4"/>
  <c r="R458" i="4"/>
  <c r="Q458" i="4"/>
  <c r="X458" i="4"/>
  <c r="V458" i="4"/>
  <c r="T458" i="4"/>
  <c r="P458" i="4"/>
  <c r="BK458" i="4" s="1"/>
  <c r="BI456" i="4"/>
  <c r="BH456" i="4"/>
  <c r="BG456" i="4"/>
  <c r="BF456" i="4"/>
  <c r="R456" i="4"/>
  <c r="Q456" i="4"/>
  <c r="X456" i="4"/>
  <c r="V456" i="4"/>
  <c r="T456" i="4"/>
  <c r="P456" i="4"/>
  <c r="BK456" i="4" s="1"/>
  <c r="BI454" i="4"/>
  <c r="BH454" i="4"/>
  <c r="BG454" i="4"/>
  <c r="BF454" i="4"/>
  <c r="R454" i="4"/>
  <c r="Q454" i="4"/>
  <c r="X454" i="4"/>
  <c r="V454" i="4"/>
  <c r="T454" i="4"/>
  <c r="P454" i="4"/>
  <c r="K454" i="4" s="1"/>
  <c r="BE454" i="4" s="1"/>
  <c r="BI452" i="4"/>
  <c r="BH452" i="4"/>
  <c r="BG452" i="4"/>
  <c r="BF452" i="4"/>
  <c r="R452" i="4"/>
  <c r="Q452" i="4"/>
  <c r="X452" i="4"/>
  <c r="V452" i="4"/>
  <c r="T452" i="4"/>
  <c r="P452" i="4"/>
  <c r="BI450" i="4"/>
  <c r="BH450" i="4"/>
  <c r="BG450" i="4"/>
  <c r="BF450" i="4"/>
  <c r="R450" i="4"/>
  <c r="Q450" i="4"/>
  <c r="X450" i="4"/>
  <c r="V450" i="4"/>
  <c r="T450" i="4"/>
  <c r="P450" i="4"/>
  <c r="BI448" i="4"/>
  <c r="BH448" i="4"/>
  <c r="BG448" i="4"/>
  <c r="BF448" i="4"/>
  <c r="R448" i="4"/>
  <c r="Q448" i="4"/>
  <c r="X448" i="4"/>
  <c r="V448" i="4"/>
  <c r="T448" i="4"/>
  <c r="P448" i="4"/>
  <c r="BI446" i="4"/>
  <c r="BH446" i="4"/>
  <c r="BG446" i="4"/>
  <c r="BF446" i="4"/>
  <c r="R446" i="4"/>
  <c r="Q446" i="4"/>
  <c r="X446" i="4"/>
  <c r="V446" i="4"/>
  <c r="T446" i="4"/>
  <c r="P446" i="4"/>
  <c r="BI444" i="4"/>
  <c r="BH444" i="4"/>
  <c r="BG444" i="4"/>
  <c r="BF444" i="4"/>
  <c r="R444" i="4"/>
  <c r="Q444" i="4"/>
  <c r="X444" i="4"/>
  <c r="V444" i="4"/>
  <c r="T444" i="4"/>
  <c r="P444" i="4"/>
  <c r="BI442" i="4"/>
  <c r="BH442" i="4"/>
  <c r="BG442" i="4"/>
  <c r="BF442" i="4"/>
  <c r="R442" i="4"/>
  <c r="Q442" i="4"/>
  <c r="X442" i="4"/>
  <c r="V442" i="4"/>
  <c r="T442" i="4"/>
  <c r="P442" i="4"/>
  <c r="BK442" i="4" s="1"/>
  <c r="BI440" i="4"/>
  <c r="BH440" i="4"/>
  <c r="BG440" i="4"/>
  <c r="BF440" i="4"/>
  <c r="R440" i="4"/>
  <c r="Q440" i="4"/>
  <c r="X440" i="4"/>
  <c r="V440" i="4"/>
  <c r="T440" i="4"/>
  <c r="P440" i="4"/>
  <c r="BK440" i="4" s="1"/>
  <c r="BI438" i="4"/>
  <c r="BH438" i="4"/>
  <c r="BG438" i="4"/>
  <c r="BF438" i="4"/>
  <c r="R438" i="4"/>
  <c r="Q438" i="4"/>
  <c r="X438" i="4"/>
  <c r="V438" i="4"/>
  <c r="T438" i="4"/>
  <c r="P438" i="4"/>
  <c r="K438" i="4" s="1"/>
  <c r="BE438" i="4" s="1"/>
  <c r="BI436" i="4"/>
  <c r="BH436" i="4"/>
  <c r="BG436" i="4"/>
  <c r="BF436" i="4"/>
  <c r="R436" i="4"/>
  <c r="Q436" i="4"/>
  <c r="X436" i="4"/>
  <c r="V436" i="4"/>
  <c r="T436" i="4"/>
  <c r="P436" i="4"/>
  <c r="BI434" i="4"/>
  <c r="BH434" i="4"/>
  <c r="BG434" i="4"/>
  <c r="BF434" i="4"/>
  <c r="R434" i="4"/>
  <c r="Q434" i="4"/>
  <c r="X434" i="4"/>
  <c r="V434" i="4"/>
  <c r="T434" i="4"/>
  <c r="P434" i="4"/>
  <c r="BK434" i="4" s="1"/>
  <c r="BI432" i="4"/>
  <c r="BH432" i="4"/>
  <c r="BG432" i="4"/>
  <c r="BF432" i="4"/>
  <c r="R432" i="4"/>
  <c r="Q432" i="4"/>
  <c r="X432" i="4"/>
  <c r="V432" i="4"/>
  <c r="T432" i="4"/>
  <c r="P432" i="4"/>
  <c r="BK432" i="4" s="1"/>
  <c r="K432" i="4"/>
  <c r="BE432" i="4" s="1"/>
  <c r="BI430" i="4"/>
  <c r="BH430" i="4"/>
  <c r="BG430" i="4"/>
  <c r="BF430" i="4"/>
  <c r="R430" i="4"/>
  <c r="Q430" i="4"/>
  <c r="X430" i="4"/>
  <c r="V430" i="4"/>
  <c r="T430" i="4"/>
  <c r="P430" i="4"/>
  <c r="K430" i="4" s="1"/>
  <c r="BE430" i="4" s="1"/>
  <c r="BI428" i="4"/>
  <c r="BH428" i="4"/>
  <c r="BG428" i="4"/>
  <c r="BF428" i="4"/>
  <c r="R428" i="4"/>
  <c r="Q428" i="4"/>
  <c r="X428" i="4"/>
  <c r="V428" i="4"/>
  <c r="T428" i="4"/>
  <c r="P428" i="4"/>
  <c r="BI426" i="4"/>
  <c r="BH426" i="4"/>
  <c r="BG426" i="4"/>
  <c r="BF426" i="4"/>
  <c r="R426" i="4"/>
  <c r="Q426" i="4"/>
  <c r="X426" i="4"/>
  <c r="V426" i="4"/>
  <c r="T426" i="4"/>
  <c r="P426" i="4"/>
  <c r="BK426" i="4"/>
  <c r="K426" i="4"/>
  <c r="BE426" i="4"/>
  <c r="BI424" i="4"/>
  <c r="BH424" i="4"/>
  <c r="BG424" i="4"/>
  <c r="BF424" i="4"/>
  <c r="R424" i="4"/>
  <c r="Q424" i="4"/>
  <c r="X424" i="4"/>
  <c r="V424" i="4"/>
  <c r="T424" i="4"/>
  <c r="P424" i="4"/>
  <c r="BI422" i="4"/>
  <c r="BH422" i="4"/>
  <c r="BG422" i="4"/>
  <c r="BF422" i="4"/>
  <c r="R422" i="4"/>
  <c r="Q422" i="4"/>
  <c r="X422" i="4"/>
  <c r="V422" i="4"/>
  <c r="T422" i="4"/>
  <c r="P422" i="4"/>
  <c r="BI420" i="4"/>
  <c r="BH420" i="4"/>
  <c r="BG420" i="4"/>
  <c r="BF420" i="4"/>
  <c r="R420" i="4"/>
  <c r="Q420" i="4"/>
  <c r="X420" i="4"/>
  <c r="V420" i="4"/>
  <c r="T420" i="4"/>
  <c r="P420" i="4"/>
  <c r="BI418" i="4"/>
  <c r="BH418" i="4"/>
  <c r="BG418" i="4"/>
  <c r="BF418" i="4"/>
  <c r="R418" i="4"/>
  <c r="Q418" i="4"/>
  <c r="X418" i="4"/>
  <c r="V418" i="4"/>
  <c r="T418" i="4"/>
  <c r="P418" i="4"/>
  <c r="BK418" i="4" s="1"/>
  <c r="K418" i="4"/>
  <c r="BE418" i="4" s="1"/>
  <c r="BI416" i="4"/>
  <c r="BH416" i="4"/>
  <c r="BG416" i="4"/>
  <c r="BF416" i="4"/>
  <c r="R416" i="4"/>
  <c r="Q416" i="4"/>
  <c r="X416" i="4"/>
  <c r="V416" i="4"/>
  <c r="T416" i="4"/>
  <c r="P416" i="4"/>
  <c r="K416" i="4" s="1"/>
  <c r="BE416" i="4" s="1"/>
  <c r="BK416" i="4"/>
  <c r="BI414" i="4"/>
  <c r="BH414" i="4"/>
  <c r="BG414" i="4"/>
  <c r="BF414" i="4"/>
  <c r="R414" i="4"/>
  <c r="Q414" i="4"/>
  <c r="X414" i="4"/>
  <c r="V414" i="4"/>
  <c r="T414" i="4"/>
  <c r="P414" i="4"/>
  <c r="K414" i="4" s="1"/>
  <c r="BE414" i="4" s="1"/>
  <c r="BK414" i="4"/>
  <c r="BI412" i="4"/>
  <c r="BH412" i="4"/>
  <c r="BG412" i="4"/>
  <c r="BF412" i="4"/>
  <c r="R412" i="4"/>
  <c r="Q412" i="4"/>
  <c r="X412" i="4"/>
  <c r="V412" i="4"/>
  <c r="T412" i="4"/>
  <c r="P412" i="4"/>
  <c r="BI410" i="4"/>
  <c r="BH410" i="4"/>
  <c r="BG410" i="4"/>
  <c r="BF410" i="4"/>
  <c r="R410" i="4"/>
  <c r="Q410" i="4"/>
  <c r="X410" i="4"/>
  <c r="V410" i="4"/>
  <c r="T410" i="4"/>
  <c r="P410" i="4"/>
  <c r="BK410" i="4" s="1"/>
  <c r="K410" i="4"/>
  <c r="BE410" i="4" s="1"/>
  <c r="BI408" i="4"/>
  <c r="BH408" i="4"/>
  <c r="BG408" i="4"/>
  <c r="BF408" i="4"/>
  <c r="R408" i="4"/>
  <c r="Q408" i="4"/>
  <c r="X408" i="4"/>
  <c r="V408" i="4"/>
  <c r="T408" i="4"/>
  <c r="P408" i="4"/>
  <c r="BK408" i="4"/>
  <c r="K408" i="4"/>
  <c r="BE408" i="4" s="1"/>
  <c r="BI406" i="4"/>
  <c r="BH406" i="4"/>
  <c r="BG406" i="4"/>
  <c r="BF406" i="4"/>
  <c r="R406" i="4"/>
  <c r="Q406" i="4"/>
  <c r="X406" i="4"/>
  <c r="V406" i="4"/>
  <c r="T406" i="4"/>
  <c r="P406" i="4"/>
  <c r="K406" i="4" s="1"/>
  <c r="BE406" i="4" s="1"/>
  <c r="BK406" i="4"/>
  <c r="BI404" i="4"/>
  <c r="BH404" i="4"/>
  <c r="BG404" i="4"/>
  <c r="BF404" i="4"/>
  <c r="R404" i="4"/>
  <c r="Q404" i="4"/>
  <c r="X404" i="4"/>
  <c r="V404" i="4"/>
  <c r="T404" i="4"/>
  <c r="P404" i="4"/>
  <c r="BI402" i="4"/>
  <c r="BH402" i="4"/>
  <c r="BG402" i="4"/>
  <c r="BF402" i="4"/>
  <c r="R402" i="4"/>
  <c r="Q402" i="4"/>
  <c r="X402" i="4"/>
  <c r="V402" i="4"/>
  <c r="T402" i="4"/>
  <c r="P402" i="4"/>
  <c r="BI400" i="4"/>
  <c r="BH400" i="4"/>
  <c r="BG400" i="4"/>
  <c r="BF400" i="4"/>
  <c r="R400" i="4"/>
  <c r="Q400" i="4"/>
  <c r="X400" i="4"/>
  <c r="V400" i="4"/>
  <c r="T400" i="4"/>
  <c r="P400" i="4"/>
  <c r="BK400" i="4" s="1"/>
  <c r="BI398" i="4"/>
  <c r="BH398" i="4"/>
  <c r="BG398" i="4"/>
  <c r="BF398" i="4"/>
  <c r="R398" i="4"/>
  <c r="Q398" i="4"/>
  <c r="X398" i="4"/>
  <c r="V398" i="4"/>
  <c r="T398" i="4"/>
  <c r="P398" i="4"/>
  <c r="K398" i="4" s="1"/>
  <c r="BE398" i="4" s="1"/>
  <c r="BI396" i="4"/>
  <c r="BH396" i="4"/>
  <c r="BG396" i="4"/>
  <c r="BF396" i="4"/>
  <c r="R396" i="4"/>
  <c r="Q396" i="4"/>
  <c r="X396" i="4"/>
  <c r="V396" i="4"/>
  <c r="T396" i="4"/>
  <c r="P396" i="4"/>
  <c r="BI394" i="4"/>
  <c r="BH394" i="4"/>
  <c r="BG394" i="4"/>
  <c r="BF394" i="4"/>
  <c r="R394" i="4"/>
  <c r="Q394" i="4"/>
  <c r="X394" i="4"/>
  <c r="V394" i="4"/>
  <c r="T394" i="4"/>
  <c r="P394" i="4"/>
  <c r="BK394" i="4" s="1"/>
  <c r="BI392" i="4"/>
  <c r="BH392" i="4"/>
  <c r="BG392" i="4"/>
  <c r="BF392" i="4"/>
  <c r="R392" i="4"/>
  <c r="Q392" i="4"/>
  <c r="X392" i="4"/>
  <c r="V392" i="4"/>
  <c r="T392" i="4"/>
  <c r="P392" i="4"/>
  <c r="BK392" i="4" s="1"/>
  <c r="BI390" i="4"/>
  <c r="BH390" i="4"/>
  <c r="BG390" i="4"/>
  <c r="BF390" i="4"/>
  <c r="R390" i="4"/>
  <c r="Q390" i="4"/>
  <c r="X390" i="4"/>
  <c r="V390" i="4"/>
  <c r="T390" i="4"/>
  <c r="P390" i="4"/>
  <c r="K390" i="4" s="1"/>
  <c r="BE390" i="4" s="1"/>
  <c r="BI388" i="4"/>
  <c r="BH388" i="4"/>
  <c r="BG388" i="4"/>
  <c r="BF388" i="4"/>
  <c r="R388" i="4"/>
  <c r="Q388" i="4"/>
  <c r="X388" i="4"/>
  <c r="V388" i="4"/>
  <c r="T388" i="4"/>
  <c r="P388" i="4"/>
  <c r="BI386" i="4"/>
  <c r="BH386" i="4"/>
  <c r="BG386" i="4"/>
  <c r="BF386" i="4"/>
  <c r="R386" i="4"/>
  <c r="Q386" i="4"/>
  <c r="X386" i="4"/>
  <c r="V386" i="4"/>
  <c r="T386" i="4"/>
  <c r="P386" i="4"/>
  <c r="BK386" i="4" s="1"/>
  <c r="K386" i="4"/>
  <c r="BE386" i="4" s="1"/>
  <c r="BI384" i="4"/>
  <c r="BH384" i="4"/>
  <c r="BG384" i="4"/>
  <c r="BF384" i="4"/>
  <c r="R384" i="4"/>
  <c r="Q384" i="4"/>
  <c r="X384" i="4"/>
  <c r="V384" i="4"/>
  <c r="T384" i="4"/>
  <c r="P384" i="4"/>
  <c r="BK384" i="4"/>
  <c r="K384" i="4"/>
  <c r="BE384" i="4" s="1"/>
  <c r="BI382" i="4"/>
  <c r="BH382" i="4"/>
  <c r="BG382" i="4"/>
  <c r="BF382" i="4"/>
  <c r="R382" i="4"/>
  <c r="Q382" i="4"/>
  <c r="X382" i="4"/>
  <c r="V382" i="4"/>
  <c r="T382" i="4"/>
  <c r="P382" i="4"/>
  <c r="K382" i="4" s="1"/>
  <c r="BE382" i="4" s="1"/>
  <c r="BI380" i="4"/>
  <c r="BH380" i="4"/>
  <c r="BG380" i="4"/>
  <c r="BF380" i="4"/>
  <c r="R380" i="4"/>
  <c r="Q380" i="4"/>
  <c r="X380" i="4"/>
  <c r="V380" i="4"/>
  <c r="T380" i="4"/>
  <c r="P380" i="4"/>
  <c r="BK380" i="4" s="1"/>
  <c r="BI378" i="4"/>
  <c r="BH378" i="4"/>
  <c r="BG378" i="4"/>
  <c r="BF378" i="4"/>
  <c r="R378" i="4"/>
  <c r="Q378" i="4"/>
  <c r="X378" i="4"/>
  <c r="V378" i="4"/>
  <c r="T378" i="4"/>
  <c r="P378" i="4"/>
  <c r="BI376" i="4"/>
  <c r="BH376" i="4"/>
  <c r="BG376" i="4"/>
  <c r="BF376" i="4"/>
  <c r="R376" i="4"/>
  <c r="Q376" i="4"/>
  <c r="X376" i="4"/>
  <c r="V376" i="4"/>
  <c r="T376" i="4"/>
  <c r="P376" i="4"/>
  <c r="BI374" i="4"/>
  <c r="BH374" i="4"/>
  <c r="BG374" i="4"/>
  <c r="BF374" i="4"/>
  <c r="R374" i="4"/>
  <c r="Q374" i="4"/>
  <c r="X374" i="4"/>
  <c r="V374" i="4"/>
  <c r="T374" i="4"/>
  <c r="P374" i="4"/>
  <c r="BK374" i="4" s="1"/>
  <c r="BI372" i="4"/>
  <c r="BH372" i="4"/>
  <c r="BG372" i="4"/>
  <c r="BF372" i="4"/>
  <c r="R372" i="4"/>
  <c r="Q372" i="4"/>
  <c r="X372" i="4"/>
  <c r="V372" i="4"/>
  <c r="T372" i="4"/>
  <c r="P372" i="4"/>
  <c r="BK372" i="4" s="1"/>
  <c r="BI370" i="4"/>
  <c r="BH370" i="4"/>
  <c r="BG370" i="4"/>
  <c r="BF370" i="4"/>
  <c r="R370" i="4"/>
  <c r="Q370" i="4"/>
  <c r="X370" i="4"/>
  <c r="V370" i="4"/>
  <c r="T370" i="4"/>
  <c r="P370" i="4"/>
  <c r="BI368" i="4"/>
  <c r="BH368" i="4"/>
  <c r="BG368" i="4"/>
  <c r="BF368" i="4"/>
  <c r="R368" i="4"/>
  <c r="Q368" i="4"/>
  <c r="X368" i="4"/>
  <c r="V368" i="4"/>
  <c r="T368" i="4"/>
  <c r="P368" i="4"/>
  <c r="BI366" i="4"/>
  <c r="BH366" i="4"/>
  <c r="BG366" i="4"/>
  <c r="BF366" i="4"/>
  <c r="R366" i="4"/>
  <c r="Q366" i="4"/>
  <c r="X366" i="4"/>
  <c r="V366" i="4"/>
  <c r="T366" i="4"/>
  <c r="P366" i="4"/>
  <c r="BK366" i="4" s="1"/>
  <c r="BI364" i="4"/>
  <c r="BH364" i="4"/>
  <c r="BG364" i="4"/>
  <c r="BF364" i="4"/>
  <c r="R364" i="4"/>
  <c r="Q364" i="4"/>
  <c r="X364" i="4"/>
  <c r="V364" i="4"/>
  <c r="T364" i="4"/>
  <c r="P364" i="4"/>
  <c r="BK364" i="4" s="1"/>
  <c r="BI362" i="4"/>
  <c r="BH362" i="4"/>
  <c r="BG362" i="4"/>
  <c r="BF362" i="4"/>
  <c r="R362" i="4"/>
  <c r="Q362" i="4"/>
  <c r="X362" i="4"/>
  <c r="V362" i="4"/>
  <c r="T362" i="4"/>
  <c r="P362" i="4"/>
  <c r="BI360" i="4"/>
  <c r="BH360" i="4"/>
  <c r="BG360" i="4"/>
  <c r="BF360" i="4"/>
  <c r="R360" i="4"/>
  <c r="Q360" i="4"/>
  <c r="X360" i="4"/>
  <c r="V360" i="4"/>
  <c r="T360" i="4"/>
  <c r="P360" i="4"/>
  <c r="BI358" i="4"/>
  <c r="BH358" i="4"/>
  <c r="BG358" i="4"/>
  <c r="BF358" i="4"/>
  <c r="R358" i="4"/>
  <c r="Q358" i="4"/>
  <c r="X358" i="4"/>
  <c r="V358" i="4"/>
  <c r="T358" i="4"/>
  <c r="P358" i="4"/>
  <c r="BK358" i="4" s="1"/>
  <c r="BI356" i="4"/>
  <c r="BH356" i="4"/>
  <c r="BG356" i="4"/>
  <c r="BF356" i="4"/>
  <c r="R356" i="4"/>
  <c r="Q356" i="4"/>
  <c r="X356" i="4"/>
  <c r="V356" i="4"/>
  <c r="T356" i="4"/>
  <c r="P356" i="4"/>
  <c r="BK356" i="4" s="1"/>
  <c r="BI354" i="4"/>
  <c r="BH354" i="4"/>
  <c r="BG354" i="4"/>
  <c r="BF354" i="4"/>
  <c r="R354" i="4"/>
  <c r="Q354" i="4"/>
  <c r="X354" i="4"/>
  <c r="V354" i="4"/>
  <c r="T354" i="4"/>
  <c r="P354" i="4"/>
  <c r="BI352" i="4"/>
  <c r="BH352" i="4"/>
  <c r="BG352" i="4"/>
  <c r="BF352" i="4"/>
  <c r="R352" i="4"/>
  <c r="Q352" i="4"/>
  <c r="X352" i="4"/>
  <c r="V352" i="4"/>
  <c r="T352" i="4"/>
  <c r="P352" i="4"/>
  <c r="BI350" i="4"/>
  <c r="BH350" i="4"/>
  <c r="BG350" i="4"/>
  <c r="BF350" i="4"/>
  <c r="R350" i="4"/>
  <c r="Q350" i="4"/>
  <c r="X350" i="4"/>
  <c r="V350" i="4"/>
  <c r="T350" i="4"/>
  <c r="P350" i="4"/>
  <c r="BK350" i="4" s="1"/>
  <c r="BI348" i="4"/>
  <c r="BH348" i="4"/>
  <c r="BG348" i="4"/>
  <c r="BF348" i="4"/>
  <c r="R348" i="4"/>
  <c r="Q348" i="4"/>
  <c r="X348" i="4"/>
  <c r="V348" i="4"/>
  <c r="T348" i="4"/>
  <c r="P348" i="4"/>
  <c r="BK348" i="4" s="1"/>
  <c r="BI346" i="4"/>
  <c r="BH346" i="4"/>
  <c r="BG346" i="4"/>
  <c r="BF346" i="4"/>
  <c r="R346" i="4"/>
  <c r="Q346" i="4"/>
  <c r="X346" i="4"/>
  <c r="V346" i="4"/>
  <c r="T346" i="4"/>
  <c r="P346" i="4"/>
  <c r="BI344" i="4"/>
  <c r="BH344" i="4"/>
  <c r="BG344" i="4"/>
  <c r="BF344" i="4"/>
  <c r="R344" i="4"/>
  <c r="Q344" i="4"/>
  <c r="X344" i="4"/>
  <c r="V344" i="4"/>
  <c r="T344" i="4"/>
  <c r="P344" i="4"/>
  <c r="BI342" i="4"/>
  <c r="BH342" i="4"/>
  <c r="BG342" i="4"/>
  <c r="BF342" i="4"/>
  <c r="R342" i="4"/>
  <c r="Q342" i="4"/>
  <c r="X342" i="4"/>
  <c r="V342" i="4"/>
  <c r="T342" i="4"/>
  <c r="P342" i="4"/>
  <c r="BK342" i="4" s="1"/>
  <c r="BI340" i="4"/>
  <c r="BH340" i="4"/>
  <c r="BG340" i="4"/>
  <c r="BF340" i="4"/>
  <c r="R340" i="4"/>
  <c r="Q340" i="4"/>
  <c r="X340" i="4"/>
  <c r="V340" i="4"/>
  <c r="T340" i="4"/>
  <c r="P340" i="4"/>
  <c r="BK340" i="4" s="1"/>
  <c r="BI338" i="4"/>
  <c r="BH338" i="4"/>
  <c r="BG338" i="4"/>
  <c r="BF338" i="4"/>
  <c r="R338" i="4"/>
  <c r="Q338" i="4"/>
  <c r="X338" i="4"/>
  <c r="V338" i="4"/>
  <c r="T338" i="4"/>
  <c r="P338" i="4"/>
  <c r="BI336" i="4"/>
  <c r="BH336" i="4"/>
  <c r="BG336" i="4"/>
  <c r="BF336" i="4"/>
  <c r="R336" i="4"/>
  <c r="Q336" i="4"/>
  <c r="X336" i="4"/>
  <c r="V336" i="4"/>
  <c r="T336" i="4"/>
  <c r="P336" i="4"/>
  <c r="BI334" i="4"/>
  <c r="BH334" i="4"/>
  <c r="BG334" i="4"/>
  <c r="BF334" i="4"/>
  <c r="R334" i="4"/>
  <c r="Q334" i="4"/>
  <c r="X334" i="4"/>
  <c r="V334" i="4"/>
  <c r="T334" i="4"/>
  <c r="P334" i="4"/>
  <c r="BK334" i="4" s="1"/>
  <c r="BI332" i="4"/>
  <c r="BH332" i="4"/>
  <c r="BG332" i="4"/>
  <c r="BF332" i="4"/>
  <c r="R332" i="4"/>
  <c r="Q332" i="4"/>
  <c r="X332" i="4"/>
  <c r="V332" i="4"/>
  <c r="T332" i="4"/>
  <c r="P332" i="4"/>
  <c r="BK332" i="4" s="1"/>
  <c r="BI330" i="4"/>
  <c r="BH330" i="4"/>
  <c r="BG330" i="4"/>
  <c r="BF330" i="4"/>
  <c r="R330" i="4"/>
  <c r="Q330" i="4"/>
  <c r="X330" i="4"/>
  <c r="V330" i="4"/>
  <c r="T330" i="4"/>
  <c r="P330" i="4"/>
  <c r="BI328" i="4"/>
  <c r="BH328" i="4"/>
  <c r="BG328" i="4"/>
  <c r="BF328" i="4"/>
  <c r="R328" i="4"/>
  <c r="Q328" i="4"/>
  <c r="X328" i="4"/>
  <c r="V328" i="4"/>
  <c r="T328" i="4"/>
  <c r="P328" i="4"/>
  <c r="BI326" i="4"/>
  <c r="BH326" i="4"/>
  <c r="BG326" i="4"/>
  <c r="BF326" i="4"/>
  <c r="R326" i="4"/>
  <c r="Q326" i="4"/>
  <c r="X326" i="4"/>
  <c r="V326" i="4"/>
  <c r="T326" i="4"/>
  <c r="P326" i="4"/>
  <c r="BK326" i="4" s="1"/>
  <c r="BI324" i="4"/>
  <c r="BH324" i="4"/>
  <c r="BG324" i="4"/>
  <c r="BF324" i="4"/>
  <c r="R324" i="4"/>
  <c r="Q324" i="4"/>
  <c r="X324" i="4"/>
  <c r="V324" i="4"/>
  <c r="T324" i="4"/>
  <c r="P324" i="4"/>
  <c r="BK324" i="4" s="1"/>
  <c r="BI322" i="4"/>
  <c r="BH322" i="4"/>
  <c r="BG322" i="4"/>
  <c r="BF322" i="4"/>
  <c r="R322" i="4"/>
  <c r="Q322" i="4"/>
  <c r="X322" i="4"/>
  <c r="V322" i="4"/>
  <c r="T322" i="4"/>
  <c r="P322" i="4"/>
  <c r="BI320" i="4"/>
  <c r="BH320" i="4"/>
  <c r="BG320" i="4"/>
  <c r="BF320" i="4"/>
  <c r="R320" i="4"/>
  <c r="Q320" i="4"/>
  <c r="X320" i="4"/>
  <c r="V320" i="4"/>
  <c r="T320" i="4"/>
  <c r="P320" i="4"/>
  <c r="BI318" i="4"/>
  <c r="BH318" i="4"/>
  <c r="BG318" i="4"/>
  <c r="BF318" i="4"/>
  <c r="R318" i="4"/>
  <c r="Q318" i="4"/>
  <c r="X318" i="4"/>
  <c r="V318" i="4"/>
  <c r="T318" i="4"/>
  <c r="P318" i="4"/>
  <c r="BK318" i="4" s="1"/>
  <c r="BI316" i="4"/>
  <c r="BH316" i="4"/>
  <c r="BG316" i="4"/>
  <c r="BF316" i="4"/>
  <c r="R316" i="4"/>
  <c r="Q316" i="4"/>
  <c r="X316" i="4"/>
  <c r="V316" i="4"/>
  <c r="T316" i="4"/>
  <c r="P316" i="4"/>
  <c r="BK316" i="4" s="1"/>
  <c r="BI314" i="4"/>
  <c r="BH314" i="4"/>
  <c r="BG314" i="4"/>
  <c r="BF314" i="4"/>
  <c r="R314" i="4"/>
  <c r="Q314" i="4"/>
  <c r="X314" i="4"/>
  <c r="V314" i="4"/>
  <c r="T314" i="4"/>
  <c r="P314" i="4"/>
  <c r="BI312" i="4"/>
  <c r="BH312" i="4"/>
  <c r="BG312" i="4"/>
  <c r="BF312" i="4"/>
  <c r="R312" i="4"/>
  <c r="Q312" i="4"/>
  <c r="X312" i="4"/>
  <c r="V312" i="4"/>
  <c r="T312" i="4"/>
  <c r="P312" i="4"/>
  <c r="BI310" i="4"/>
  <c r="BH310" i="4"/>
  <c r="BG310" i="4"/>
  <c r="BF310" i="4"/>
  <c r="R310" i="4"/>
  <c r="Q310" i="4"/>
  <c r="X310" i="4"/>
  <c r="V310" i="4"/>
  <c r="T310" i="4"/>
  <c r="P310" i="4"/>
  <c r="BK310" i="4" s="1"/>
  <c r="BI308" i="4"/>
  <c r="BH308" i="4"/>
  <c r="BG308" i="4"/>
  <c r="BF308" i="4"/>
  <c r="R308" i="4"/>
  <c r="Q308" i="4"/>
  <c r="X308" i="4"/>
  <c r="V308" i="4"/>
  <c r="T308" i="4"/>
  <c r="P308" i="4"/>
  <c r="BK308" i="4" s="1"/>
  <c r="BI306" i="4"/>
  <c r="BH306" i="4"/>
  <c r="BG306" i="4"/>
  <c r="BF306" i="4"/>
  <c r="R306" i="4"/>
  <c r="Q306" i="4"/>
  <c r="X306" i="4"/>
  <c r="V306" i="4"/>
  <c r="T306" i="4"/>
  <c r="P306" i="4"/>
  <c r="BI304" i="4"/>
  <c r="BH304" i="4"/>
  <c r="BG304" i="4"/>
  <c r="BF304" i="4"/>
  <c r="R304" i="4"/>
  <c r="Q304" i="4"/>
  <c r="X304" i="4"/>
  <c r="V304" i="4"/>
  <c r="T304" i="4"/>
  <c r="P304" i="4"/>
  <c r="BI302" i="4"/>
  <c r="BH302" i="4"/>
  <c r="BG302" i="4"/>
  <c r="BF302" i="4"/>
  <c r="R302" i="4"/>
  <c r="Q302" i="4"/>
  <c r="X302" i="4"/>
  <c r="V302" i="4"/>
  <c r="T302" i="4"/>
  <c r="P302" i="4"/>
  <c r="BK302" i="4" s="1"/>
  <c r="BI300" i="4"/>
  <c r="BH300" i="4"/>
  <c r="BG300" i="4"/>
  <c r="BF300" i="4"/>
  <c r="R300" i="4"/>
  <c r="Q300" i="4"/>
  <c r="X300" i="4"/>
  <c r="V300" i="4"/>
  <c r="T300" i="4"/>
  <c r="P300" i="4"/>
  <c r="BK300" i="4" s="1"/>
  <c r="BI298" i="4"/>
  <c r="BH298" i="4"/>
  <c r="BG298" i="4"/>
  <c r="BF298" i="4"/>
  <c r="R298" i="4"/>
  <c r="Q298" i="4"/>
  <c r="X298" i="4"/>
  <c r="V298" i="4"/>
  <c r="T298" i="4"/>
  <c r="P298" i="4"/>
  <c r="BI296" i="4"/>
  <c r="BH296" i="4"/>
  <c r="BG296" i="4"/>
  <c r="BF296" i="4"/>
  <c r="R296" i="4"/>
  <c r="Q296" i="4"/>
  <c r="X296" i="4"/>
  <c r="V296" i="4"/>
  <c r="T296" i="4"/>
  <c r="P296" i="4"/>
  <c r="BK296" i="4"/>
  <c r="K296" i="4"/>
  <c r="BE296" i="4" s="1"/>
  <c r="BI294" i="4"/>
  <c r="BH294" i="4"/>
  <c r="BG294" i="4"/>
  <c r="BF294" i="4"/>
  <c r="R294" i="4"/>
  <c r="Q294" i="4"/>
  <c r="X294" i="4"/>
  <c r="V294" i="4"/>
  <c r="T294" i="4"/>
  <c r="P294" i="4"/>
  <c r="BK294" i="4" s="1"/>
  <c r="BI292" i="4"/>
  <c r="BH292" i="4"/>
  <c r="BG292" i="4"/>
  <c r="BF292" i="4"/>
  <c r="R292" i="4"/>
  <c r="Q292" i="4"/>
  <c r="X292" i="4"/>
  <c r="V292" i="4"/>
  <c r="T292" i="4"/>
  <c r="P292" i="4"/>
  <c r="BK292" i="4" s="1"/>
  <c r="BI290" i="4"/>
  <c r="BH290" i="4"/>
  <c r="BG290" i="4"/>
  <c r="BF290" i="4"/>
  <c r="R290" i="4"/>
  <c r="Q290" i="4"/>
  <c r="X290" i="4"/>
  <c r="V290" i="4"/>
  <c r="T290" i="4"/>
  <c r="P290" i="4"/>
  <c r="BK290" i="4" s="1"/>
  <c r="K290" i="4"/>
  <c r="BE290" i="4" s="1"/>
  <c r="BI288" i="4"/>
  <c r="BH288" i="4"/>
  <c r="BG288" i="4"/>
  <c r="BF288" i="4"/>
  <c r="R288" i="4"/>
  <c r="Q288" i="4"/>
  <c r="X288" i="4"/>
  <c r="V288" i="4"/>
  <c r="T288" i="4"/>
  <c r="P288" i="4"/>
  <c r="BK288" i="4" s="1"/>
  <c r="BI286" i="4"/>
  <c r="BH286" i="4"/>
  <c r="BG286" i="4"/>
  <c r="BF286" i="4"/>
  <c r="R286" i="4"/>
  <c r="Q286" i="4"/>
  <c r="X286" i="4"/>
  <c r="V286" i="4"/>
  <c r="T286" i="4"/>
  <c r="P286" i="4"/>
  <c r="BK286" i="4" s="1"/>
  <c r="BI284" i="4"/>
  <c r="BH284" i="4"/>
  <c r="BG284" i="4"/>
  <c r="BF284" i="4"/>
  <c r="R284" i="4"/>
  <c r="Q284" i="4"/>
  <c r="X284" i="4"/>
  <c r="V284" i="4"/>
  <c r="T284" i="4"/>
  <c r="P284" i="4"/>
  <c r="BK284" i="4" s="1"/>
  <c r="BI282" i="4"/>
  <c r="BH282" i="4"/>
  <c r="BG282" i="4"/>
  <c r="BF282" i="4"/>
  <c r="R282" i="4"/>
  <c r="Q282" i="4"/>
  <c r="X282" i="4"/>
  <c r="V282" i="4"/>
  <c r="T282" i="4"/>
  <c r="P282" i="4"/>
  <c r="BK282" i="4" s="1"/>
  <c r="BI280" i="4"/>
  <c r="BH280" i="4"/>
  <c r="BG280" i="4"/>
  <c r="BF280" i="4"/>
  <c r="R280" i="4"/>
  <c r="Q280" i="4"/>
  <c r="X280" i="4"/>
  <c r="V280" i="4"/>
  <c r="T280" i="4"/>
  <c r="P280" i="4"/>
  <c r="K280" i="4" s="1"/>
  <c r="BE280" i="4" s="1"/>
  <c r="BI278" i="4"/>
  <c r="BH278" i="4"/>
  <c r="BG278" i="4"/>
  <c r="BF278" i="4"/>
  <c r="R278" i="4"/>
  <c r="Q278" i="4"/>
  <c r="X278" i="4"/>
  <c r="V278" i="4"/>
  <c r="T278" i="4"/>
  <c r="P278" i="4"/>
  <c r="BK278" i="4" s="1"/>
  <c r="BI276" i="4"/>
  <c r="BH276" i="4"/>
  <c r="BG276" i="4"/>
  <c r="BF276" i="4"/>
  <c r="R276" i="4"/>
  <c r="Q276" i="4"/>
  <c r="X276" i="4"/>
  <c r="V276" i="4"/>
  <c r="T276" i="4"/>
  <c r="P276" i="4"/>
  <c r="BK276" i="4" s="1"/>
  <c r="BI274" i="4"/>
  <c r="BH274" i="4"/>
  <c r="BG274" i="4"/>
  <c r="BF274" i="4"/>
  <c r="R274" i="4"/>
  <c r="Q274" i="4"/>
  <c r="X274" i="4"/>
  <c r="V274" i="4"/>
  <c r="T274" i="4"/>
  <c r="P274" i="4"/>
  <c r="K274" i="4" s="1"/>
  <c r="BE274" i="4" s="1"/>
  <c r="BK274" i="4"/>
  <c r="BI272" i="4"/>
  <c r="BH272" i="4"/>
  <c r="BG272" i="4"/>
  <c r="BF272" i="4"/>
  <c r="R272" i="4"/>
  <c r="Q272" i="4"/>
  <c r="X272" i="4"/>
  <c r="V272" i="4"/>
  <c r="T272" i="4"/>
  <c r="P272" i="4"/>
  <c r="K272" i="4" s="1"/>
  <c r="BE272" i="4" s="1"/>
  <c r="BK272" i="4"/>
  <c r="BI270" i="4"/>
  <c r="BH270" i="4"/>
  <c r="BG270" i="4"/>
  <c r="BF270" i="4"/>
  <c r="R270" i="4"/>
  <c r="Q270" i="4"/>
  <c r="X270" i="4"/>
  <c r="V270" i="4"/>
  <c r="T270" i="4"/>
  <c r="P270" i="4"/>
  <c r="BK270" i="4" s="1"/>
  <c r="BI268" i="4"/>
  <c r="BH268" i="4"/>
  <c r="BG268" i="4"/>
  <c r="BF268" i="4"/>
  <c r="R268" i="4"/>
  <c r="Q268" i="4"/>
  <c r="X268" i="4"/>
  <c r="V268" i="4"/>
  <c r="T268" i="4"/>
  <c r="P268" i="4"/>
  <c r="BK268" i="4" s="1"/>
  <c r="BI266" i="4"/>
  <c r="BH266" i="4"/>
  <c r="BG266" i="4"/>
  <c r="BF266" i="4"/>
  <c r="R266" i="4"/>
  <c r="Q266" i="4"/>
  <c r="X266" i="4"/>
  <c r="V266" i="4"/>
  <c r="T266" i="4"/>
  <c r="P266" i="4"/>
  <c r="BK266" i="4" s="1"/>
  <c r="BI264" i="4"/>
  <c r="BH264" i="4"/>
  <c r="BG264" i="4"/>
  <c r="BF264" i="4"/>
  <c r="R264" i="4"/>
  <c r="Q264" i="4"/>
  <c r="X264" i="4"/>
  <c r="V264" i="4"/>
  <c r="T264" i="4"/>
  <c r="P264" i="4"/>
  <c r="BK264" i="4" s="1"/>
  <c r="BI262" i="4"/>
  <c r="BH262" i="4"/>
  <c r="BG262" i="4"/>
  <c r="BF262" i="4"/>
  <c r="R262" i="4"/>
  <c r="Q262" i="4"/>
  <c r="X262" i="4"/>
  <c r="V262" i="4"/>
  <c r="T262" i="4"/>
  <c r="P262" i="4"/>
  <c r="BK262" i="4" s="1"/>
  <c r="BI260" i="4"/>
  <c r="BH260" i="4"/>
  <c r="BG260" i="4"/>
  <c r="BF260" i="4"/>
  <c r="R260" i="4"/>
  <c r="Q260" i="4"/>
  <c r="X260" i="4"/>
  <c r="V260" i="4"/>
  <c r="T260" i="4"/>
  <c r="P260" i="4"/>
  <c r="BK260" i="4" s="1"/>
  <c r="BI258" i="4"/>
  <c r="BH258" i="4"/>
  <c r="BG258" i="4"/>
  <c r="BF258" i="4"/>
  <c r="R258" i="4"/>
  <c r="Q258" i="4"/>
  <c r="X258" i="4"/>
  <c r="V258" i="4"/>
  <c r="T258" i="4"/>
  <c r="P258" i="4"/>
  <c r="BK258" i="4" s="1"/>
  <c r="BI256" i="4"/>
  <c r="BH256" i="4"/>
  <c r="BG256" i="4"/>
  <c r="BF256" i="4"/>
  <c r="R256" i="4"/>
  <c r="Q256" i="4"/>
  <c r="X256" i="4"/>
  <c r="V256" i="4"/>
  <c r="T256" i="4"/>
  <c r="P256" i="4"/>
  <c r="BK256" i="4" s="1"/>
  <c r="BI254" i="4"/>
  <c r="BH254" i="4"/>
  <c r="BG254" i="4"/>
  <c r="BF254" i="4"/>
  <c r="R254" i="4"/>
  <c r="Q254" i="4"/>
  <c r="X254" i="4"/>
  <c r="V254" i="4"/>
  <c r="T254" i="4"/>
  <c r="P254" i="4"/>
  <c r="BK254" i="4" s="1"/>
  <c r="BI252" i="4"/>
  <c r="BH252" i="4"/>
  <c r="BG252" i="4"/>
  <c r="BF252" i="4"/>
  <c r="R252" i="4"/>
  <c r="Q252" i="4"/>
  <c r="X252" i="4"/>
  <c r="V252" i="4"/>
  <c r="T252" i="4"/>
  <c r="P252" i="4"/>
  <c r="BK252" i="4" s="1"/>
  <c r="BI250" i="4"/>
  <c r="BH250" i="4"/>
  <c r="BG250" i="4"/>
  <c r="BF250" i="4"/>
  <c r="R250" i="4"/>
  <c r="Q250" i="4"/>
  <c r="X250" i="4"/>
  <c r="V250" i="4"/>
  <c r="T250" i="4"/>
  <c r="P250" i="4"/>
  <c r="BK250" i="4" s="1"/>
  <c r="BI248" i="4"/>
  <c r="BH248" i="4"/>
  <c r="BG248" i="4"/>
  <c r="BF248" i="4"/>
  <c r="R248" i="4"/>
  <c r="Q248" i="4"/>
  <c r="X248" i="4"/>
  <c r="V248" i="4"/>
  <c r="T248" i="4"/>
  <c r="P248" i="4"/>
  <c r="BK248" i="4" s="1"/>
  <c r="BI246" i="4"/>
  <c r="BH246" i="4"/>
  <c r="BG246" i="4"/>
  <c r="BF246" i="4"/>
  <c r="R246" i="4"/>
  <c r="Q246" i="4"/>
  <c r="X246" i="4"/>
  <c r="V246" i="4"/>
  <c r="T246" i="4"/>
  <c r="P246" i="4"/>
  <c r="BK246" i="4" s="1"/>
  <c r="BI244" i="4"/>
  <c r="BH244" i="4"/>
  <c r="BG244" i="4"/>
  <c r="BF244" i="4"/>
  <c r="R244" i="4"/>
  <c r="Q244" i="4"/>
  <c r="X244" i="4"/>
  <c r="V244" i="4"/>
  <c r="T244" i="4"/>
  <c r="P244" i="4"/>
  <c r="BK244" i="4" s="1"/>
  <c r="BI242" i="4"/>
  <c r="BH242" i="4"/>
  <c r="BG242" i="4"/>
  <c r="BF242" i="4"/>
  <c r="R242" i="4"/>
  <c r="Q242" i="4"/>
  <c r="X242" i="4"/>
  <c r="V242" i="4"/>
  <c r="T242" i="4"/>
  <c r="P242" i="4"/>
  <c r="BK242" i="4" s="1"/>
  <c r="BI240" i="4"/>
  <c r="BH240" i="4"/>
  <c r="BG240" i="4"/>
  <c r="BF240" i="4"/>
  <c r="R240" i="4"/>
  <c r="Q240" i="4"/>
  <c r="X240" i="4"/>
  <c r="V240" i="4"/>
  <c r="T240" i="4"/>
  <c r="P240" i="4"/>
  <c r="BK240" i="4" s="1"/>
  <c r="BI238" i="4"/>
  <c r="BH238" i="4"/>
  <c r="BG238" i="4"/>
  <c r="BF238" i="4"/>
  <c r="R238" i="4"/>
  <c r="Q238" i="4"/>
  <c r="X238" i="4"/>
  <c r="V238" i="4"/>
  <c r="T238" i="4"/>
  <c r="P238" i="4"/>
  <c r="BK238" i="4" s="1"/>
  <c r="BI236" i="4"/>
  <c r="BH236" i="4"/>
  <c r="BG236" i="4"/>
  <c r="BF236" i="4"/>
  <c r="R236" i="4"/>
  <c r="Q236" i="4"/>
  <c r="X236" i="4"/>
  <c r="V236" i="4"/>
  <c r="T236" i="4"/>
  <c r="P236" i="4"/>
  <c r="BK236" i="4" s="1"/>
  <c r="BI234" i="4"/>
  <c r="BH234" i="4"/>
  <c r="BG234" i="4"/>
  <c r="BF234" i="4"/>
  <c r="R234" i="4"/>
  <c r="Q234" i="4"/>
  <c r="X234" i="4"/>
  <c r="V234" i="4"/>
  <c r="T234" i="4"/>
  <c r="P234" i="4"/>
  <c r="BK234" i="4" s="1"/>
  <c r="BI232" i="4"/>
  <c r="BH232" i="4"/>
  <c r="BG232" i="4"/>
  <c r="BF232" i="4"/>
  <c r="R232" i="4"/>
  <c r="Q232" i="4"/>
  <c r="X232" i="4"/>
  <c r="V232" i="4"/>
  <c r="T232" i="4"/>
  <c r="P232" i="4"/>
  <c r="BI230" i="4"/>
  <c r="BH230" i="4"/>
  <c r="BG230" i="4"/>
  <c r="BF230" i="4"/>
  <c r="R230" i="4"/>
  <c r="Q230" i="4"/>
  <c r="X230" i="4"/>
  <c r="V230" i="4"/>
  <c r="T230" i="4"/>
  <c r="P230" i="4"/>
  <c r="BI228" i="4"/>
  <c r="BH228" i="4"/>
  <c r="BG228" i="4"/>
  <c r="BF228" i="4"/>
  <c r="R228" i="4"/>
  <c r="Q228" i="4"/>
  <c r="X228" i="4"/>
  <c r="V228" i="4"/>
  <c r="T228" i="4"/>
  <c r="P228" i="4"/>
  <c r="BK228" i="4" s="1"/>
  <c r="BI226" i="4"/>
  <c r="BH226" i="4"/>
  <c r="BG226" i="4"/>
  <c r="BF226" i="4"/>
  <c r="R226" i="4"/>
  <c r="Q226" i="4"/>
  <c r="X226" i="4"/>
  <c r="V226" i="4"/>
  <c r="T226" i="4"/>
  <c r="P226" i="4"/>
  <c r="BI224" i="4"/>
  <c r="BH224" i="4"/>
  <c r="BG224" i="4"/>
  <c r="BF224" i="4"/>
  <c r="R224" i="4"/>
  <c r="Q224" i="4"/>
  <c r="X224" i="4"/>
  <c r="V224" i="4"/>
  <c r="T224" i="4"/>
  <c r="P224" i="4"/>
  <c r="BK224" i="4" s="1"/>
  <c r="BI222" i="4"/>
  <c r="BH222" i="4"/>
  <c r="BG222" i="4"/>
  <c r="BF222" i="4"/>
  <c r="R222" i="4"/>
  <c r="Q222" i="4"/>
  <c r="X222" i="4"/>
  <c r="V222" i="4"/>
  <c r="T222" i="4"/>
  <c r="P222" i="4"/>
  <c r="BI220" i="4"/>
  <c r="BH220" i="4"/>
  <c r="BG220" i="4"/>
  <c r="BF220" i="4"/>
  <c r="R220" i="4"/>
  <c r="Q220" i="4"/>
  <c r="X220" i="4"/>
  <c r="V220" i="4"/>
  <c r="T220" i="4"/>
  <c r="P220" i="4"/>
  <c r="BK220" i="4" s="1"/>
  <c r="BI218" i="4"/>
  <c r="BH218" i="4"/>
  <c r="BG218" i="4"/>
  <c r="BF218" i="4"/>
  <c r="R218" i="4"/>
  <c r="Q218" i="4"/>
  <c r="X218" i="4"/>
  <c r="V218" i="4"/>
  <c r="T218" i="4"/>
  <c r="P218" i="4"/>
  <c r="BK218" i="4" s="1"/>
  <c r="K218" i="4"/>
  <c r="BE218" i="4" s="1"/>
  <c r="BI216" i="4"/>
  <c r="BH216" i="4"/>
  <c r="BG216" i="4"/>
  <c r="BF216" i="4"/>
  <c r="R216" i="4"/>
  <c r="Q216" i="4"/>
  <c r="X216" i="4"/>
  <c r="V216" i="4"/>
  <c r="T216" i="4"/>
  <c r="P216" i="4"/>
  <c r="K216" i="4" s="1"/>
  <c r="BE216" i="4" s="1"/>
  <c r="BK216" i="4"/>
  <c r="BI214" i="4"/>
  <c r="BH214" i="4"/>
  <c r="BG214" i="4"/>
  <c r="BF214" i="4"/>
  <c r="R214" i="4"/>
  <c r="Q214" i="4"/>
  <c r="X214" i="4"/>
  <c r="V214" i="4"/>
  <c r="T214" i="4"/>
  <c r="P214" i="4"/>
  <c r="BI212" i="4"/>
  <c r="BH212" i="4"/>
  <c r="BG212" i="4"/>
  <c r="BF212" i="4"/>
  <c r="R212" i="4"/>
  <c r="Q212" i="4"/>
  <c r="X212" i="4"/>
  <c r="V212" i="4"/>
  <c r="T212" i="4"/>
  <c r="P212" i="4"/>
  <c r="BK212" i="4" s="1"/>
  <c r="BI210" i="4"/>
  <c r="BH210" i="4"/>
  <c r="BG210" i="4"/>
  <c r="BF210" i="4"/>
  <c r="R210" i="4"/>
  <c r="Q210" i="4"/>
  <c r="X210" i="4"/>
  <c r="V210" i="4"/>
  <c r="T210" i="4"/>
  <c r="P210" i="4"/>
  <c r="BK210" i="4" s="1"/>
  <c r="K210" i="4"/>
  <c r="BE210" i="4" s="1"/>
  <c r="BI208" i="4"/>
  <c r="BH208" i="4"/>
  <c r="BG208" i="4"/>
  <c r="BF208" i="4"/>
  <c r="R208" i="4"/>
  <c r="Q208" i="4"/>
  <c r="X208" i="4"/>
  <c r="V208" i="4"/>
  <c r="T208" i="4"/>
  <c r="P208" i="4"/>
  <c r="BK208" i="4" s="1"/>
  <c r="K208" i="4"/>
  <c r="BE208" i="4" s="1"/>
  <c r="BI206" i="4"/>
  <c r="BH206" i="4"/>
  <c r="BG206" i="4"/>
  <c r="BF206" i="4"/>
  <c r="R206" i="4"/>
  <c r="Q206" i="4"/>
  <c r="X206" i="4"/>
  <c r="V206" i="4"/>
  <c r="T206" i="4"/>
  <c r="P206" i="4"/>
  <c r="BI204" i="4"/>
  <c r="BH204" i="4"/>
  <c r="BG204" i="4"/>
  <c r="BF204" i="4"/>
  <c r="R204" i="4"/>
  <c r="Q204" i="4"/>
  <c r="X204" i="4"/>
  <c r="V204" i="4"/>
  <c r="T204" i="4"/>
  <c r="P204" i="4"/>
  <c r="BK204" i="4" s="1"/>
  <c r="BI202" i="4"/>
  <c r="BH202" i="4"/>
  <c r="BG202" i="4"/>
  <c r="BF202" i="4"/>
  <c r="R202" i="4"/>
  <c r="Q202" i="4"/>
  <c r="X202" i="4"/>
  <c r="V202" i="4"/>
  <c r="T202" i="4"/>
  <c r="P202" i="4"/>
  <c r="BK202" i="4" s="1"/>
  <c r="BI200" i="4"/>
  <c r="BH200" i="4"/>
  <c r="BG200" i="4"/>
  <c r="BF200" i="4"/>
  <c r="R200" i="4"/>
  <c r="Q200" i="4"/>
  <c r="X200" i="4"/>
  <c r="V200" i="4"/>
  <c r="T200" i="4"/>
  <c r="P200" i="4"/>
  <c r="BK200" i="4" s="1"/>
  <c r="BI198" i="4"/>
  <c r="BH198" i="4"/>
  <c r="BG198" i="4"/>
  <c r="BF198" i="4"/>
  <c r="R198" i="4"/>
  <c r="Q198" i="4"/>
  <c r="X198" i="4"/>
  <c r="V198" i="4"/>
  <c r="T198" i="4"/>
  <c r="P198" i="4"/>
  <c r="BI196" i="4"/>
  <c r="BH196" i="4"/>
  <c r="BG196" i="4"/>
  <c r="BF196" i="4"/>
  <c r="R196" i="4"/>
  <c r="Q196" i="4"/>
  <c r="X196" i="4"/>
  <c r="V196" i="4"/>
  <c r="T196" i="4"/>
  <c r="P196" i="4"/>
  <c r="BK196" i="4" s="1"/>
  <c r="BI194" i="4"/>
  <c r="BH194" i="4"/>
  <c r="BG194" i="4"/>
  <c r="BF194" i="4"/>
  <c r="R194" i="4"/>
  <c r="Q194" i="4"/>
  <c r="X194" i="4"/>
  <c r="V194" i="4"/>
  <c r="T194" i="4"/>
  <c r="P194" i="4"/>
  <c r="BK194" i="4" s="1"/>
  <c r="BI192" i="4"/>
  <c r="BH192" i="4"/>
  <c r="BG192" i="4"/>
  <c r="BF192" i="4"/>
  <c r="R192" i="4"/>
  <c r="Q192" i="4"/>
  <c r="X192" i="4"/>
  <c r="V192" i="4"/>
  <c r="T192" i="4"/>
  <c r="P192" i="4"/>
  <c r="BK192" i="4" s="1"/>
  <c r="BI190" i="4"/>
  <c r="BH190" i="4"/>
  <c r="BG190" i="4"/>
  <c r="BF190" i="4"/>
  <c r="R190" i="4"/>
  <c r="Q190" i="4"/>
  <c r="X190" i="4"/>
  <c r="V190" i="4"/>
  <c r="T190" i="4"/>
  <c r="P190" i="4"/>
  <c r="BI188" i="4"/>
  <c r="BH188" i="4"/>
  <c r="BG188" i="4"/>
  <c r="BF188" i="4"/>
  <c r="R188" i="4"/>
  <c r="Q188" i="4"/>
  <c r="X188" i="4"/>
  <c r="V188" i="4"/>
  <c r="T188" i="4"/>
  <c r="P188" i="4"/>
  <c r="BK188" i="4" s="1"/>
  <c r="BI186" i="4"/>
  <c r="BH186" i="4"/>
  <c r="BG186" i="4"/>
  <c r="BF186" i="4"/>
  <c r="R186" i="4"/>
  <c r="Q186" i="4"/>
  <c r="X186" i="4"/>
  <c r="V186" i="4"/>
  <c r="T186" i="4"/>
  <c r="P186" i="4"/>
  <c r="BK186" i="4" s="1"/>
  <c r="BI184" i="4"/>
  <c r="BH184" i="4"/>
  <c r="BG184" i="4"/>
  <c r="BF184" i="4"/>
  <c r="R184" i="4"/>
  <c r="Q184" i="4"/>
  <c r="X184" i="4"/>
  <c r="V184" i="4"/>
  <c r="T184" i="4"/>
  <c r="P184" i="4"/>
  <c r="BI182" i="4"/>
  <c r="BH182" i="4"/>
  <c r="BG182" i="4"/>
  <c r="BF182" i="4"/>
  <c r="R182" i="4"/>
  <c r="Q182" i="4"/>
  <c r="X182" i="4"/>
  <c r="V182" i="4"/>
  <c r="T182" i="4"/>
  <c r="P182" i="4"/>
  <c r="BI180" i="4"/>
  <c r="BH180" i="4"/>
  <c r="BG180" i="4"/>
  <c r="BF180" i="4"/>
  <c r="R180" i="4"/>
  <c r="Q180" i="4"/>
  <c r="X180" i="4"/>
  <c r="V180" i="4"/>
  <c r="T180" i="4"/>
  <c r="P180" i="4"/>
  <c r="BK180" i="4" s="1"/>
  <c r="BI178" i="4"/>
  <c r="BH178" i="4"/>
  <c r="BG178" i="4"/>
  <c r="BF178" i="4"/>
  <c r="R178" i="4"/>
  <c r="Q178" i="4"/>
  <c r="X178" i="4"/>
  <c r="V178" i="4"/>
  <c r="T178" i="4"/>
  <c r="P178" i="4"/>
  <c r="BI176" i="4"/>
  <c r="BH176" i="4"/>
  <c r="BG176" i="4"/>
  <c r="BF176" i="4"/>
  <c r="R176" i="4"/>
  <c r="Q176" i="4"/>
  <c r="X176" i="4"/>
  <c r="V176" i="4"/>
  <c r="T176" i="4"/>
  <c r="P176" i="4"/>
  <c r="BK176" i="4"/>
  <c r="K176" i="4"/>
  <c r="BE176" i="4" s="1"/>
  <c r="BI174" i="4"/>
  <c r="BH174" i="4"/>
  <c r="BG174" i="4"/>
  <c r="BF174" i="4"/>
  <c r="R174" i="4"/>
  <c r="Q174" i="4"/>
  <c r="X174" i="4"/>
  <c r="V174" i="4"/>
  <c r="T174" i="4"/>
  <c r="P174" i="4"/>
  <c r="BI172" i="4"/>
  <c r="BH172" i="4"/>
  <c r="BG172" i="4"/>
  <c r="BF172" i="4"/>
  <c r="R172" i="4"/>
  <c r="Q172" i="4"/>
  <c r="X172" i="4"/>
  <c r="V172" i="4"/>
  <c r="T172" i="4"/>
  <c r="P172" i="4"/>
  <c r="BK172" i="4" s="1"/>
  <c r="BI170" i="4"/>
  <c r="BH170" i="4"/>
  <c r="BG170" i="4"/>
  <c r="BF170" i="4"/>
  <c r="R170" i="4"/>
  <c r="Q170" i="4"/>
  <c r="X170" i="4"/>
  <c r="V170" i="4"/>
  <c r="T170" i="4"/>
  <c r="P170" i="4"/>
  <c r="K170" i="4" s="1"/>
  <c r="BE170" i="4" s="1"/>
  <c r="BK170" i="4"/>
  <c r="BI168" i="4"/>
  <c r="BH168" i="4"/>
  <c r="BG168" i="4"/>
  <c r="BF168" i="4"/>
  <c r="R168" i="4"/>
  <c r="Q168" i="4"/>
  <c r="X168" i="4"/>
  <c r="V168" i="4"/>
  <c r="T168" i="4"/>
  <c r="P168" i="4"/>
  <c r="K168" i="4" s="1"/>
  <c r="BE168" i="4" s="1"/>
  <c r="BK168" i="4"/>
  <c r="BI166" i="4"/>
  <c r="BH166" i="4"/>
  <c r="BG166" i="4"/>
  <c r="BF166" i="4"/>
  <c r="R166" i="4"/>
  <c r="Q166" i="4"/>
  <c r="X166" i="4"/>
  <c r="V166" i="4"/>
  <c r="T166" i="4"/>
  <c r="P166" i="4"/>
  <c r="BI164" i="4"/>
  <c r="BH164" i="4"/>
  <c r="BG164" i="4"/>
  <c r="BF164" i="4"/>
  <c r="R164" i="4"/>
  <c r="Q164" i="4"/>
  <c r="X164" i="4"/>
  <c r="V164" i="4"/>
  <c r="T164" i="4"/>
  <c r="P164" i="4"/>
  <c r="BK164" i="4" s="1"/>
  <c r="BI162" i="4"/>
  <c r="BH162" i="4"/>
  <c r="BG162" i="4"/>
  <c r="BF162" i="4"/>
  <c r="R162" i="4"/>
  <c r="Q162" i="4"/>
  <c r="X162" i="4"/>
  <c r="V162" i="4"/>
  <c r="T162" i="4"/>
  <c r="P162" i="4"/>
  <c r="K162" i="4" s="1"/>
  <c r="BE162" i="4" s="1"/>
  <c r="BK162" i="4"/>
  <c r="BI160" i="4"/>
  <c r="BH160" i="4"/>
  <c r="BG160" i="4"/>
  <c r="BF160" i="4"/>
  <c r="R160" i="4"/>
  <c r="Q160" i="4"/>
  <c r="X160" i="4"/>
  <c r="V160" i="4"/>
  <c r="T160" i="4"/>
  <c r="P160" i="4"/>
  <c r="BK160" i="4"/>
  <c r="K160" i="4"/>
  <c r="BE160" i="4" s="1"/>
  <c r="BI158" i="4"/>
  <c r="BH158" i="4"/>
  <c r="BG158" i="4"/>
  <c r="BF158" i="4"/>
  <c r="R158" i="4"/>
  <c r="Q158" i="4"/>
  <c r="X158" i="4"/>
  <c r="V158" i="4"/>
  <c r="T158" i="4"/>
  <c r="P158" i="4"/>
  <c r="BI156" i="4"/>
  <c r="BH156" i="4"/>
  <c r="BG156" i="4"/>
  <c r="BF156" i="4"/>
  <c r="R156" i="4"/>
  <c r="Q156" i="4"/>
  <c r="X156" i="4"/>
  <c r="V156" i="4"/>
  <c r="T156" i="4"/>
  <c r="P156" i="4"/>
  <c r="BK156" i="4" s="1"/>
  <c r="BI154" i="4"/>
  <c r="BH154" i="4"/>
  <c r="BG154" i="4"/>
  <c r="BF154" i="4"/>
  <c r="R154" i="4"/>
  <c r="Q154" i="4"/>
  <c r="X154" i="4"/>
  <c r="V154" i="4"/>
  <c r="T154" i="4"/>
  <c r="P154" i="4"/>
  <c r="BK154" i="4" s="1"/>
  <c r="K154" i="4"/>
  <c r="BE154" i="4" s="1"/>
  <c r="BI152" i="4"/>
  <c r="BH152" i="4"/>
  <c r="BG152" i="4"/>
  <c r="BF152" i="4"/>
  <c r="R152" i="4"/>
  <c r="Q152" i="4"/>
  <c r="X152" i="4"/>
  <c r="V152" i="4"/>
  <c r="T152" i="4"/>
  <c r="P152" i="4"/>
  <c r="BK152" i="4" s="1"/>
  <c r="K152" i="4"/>
  <c r="BE152" i="4" s="1"/>
  <c r="BI150" i="4"/>
  <c r="BH150" i="4"/>
  <c r="BG150" i="4"/>
  <c r="BF150" i="4"/>
  <c r="R150" i="4"/>
  <c r="Q150" i="4"/>
  <c r="X150" i="4"/>
  <c r="V150" i="4"/>
  <c r="T150" i="4"/>
  <c r="P150" i="4"/>
  <c r="BI148" i="4"/>
  <c r="BH148" i="4"/>
  <c r="BG148" i="4"/>
  <c r="BF148" i="4"/>
  <c r="R148" i="4"/>
  <c r="Q148" i="4"/>
  <c r="X148" i="4"/>
  <c r="V148" i="4"/>
  <c r="T148" i="4"/>
  <c r="P148" i="4"/>
  <c r="BI146" i="4"/>
  <c r="BH146" i="4"/>
  <c r="BG146" i="4"/>
  <c r="BF146" i="4"/>
  <c r="R146" i="4"/>
  <c r="Q146" i="4"/>
  <c r="X146" i="4"/>
  <c r="V146" i="4"/>
  <c r="T146" i="4"/>
  <c r="P146" i="4"/>
  <c r="BK146" i="4" s="1"/>
  <c r="K146" i="4"/>
  <c r="BE146" i="4" s="1"/>
  <c r="BI144" i="4"/>
  <c r="BH144" i="4"/>
  <c r="BG144" i="4"/>
  <c r="BF144" i="4"/>
  <c r="R144" i="4"/>
  <c r="Q144" i="4"/>
  <c r="X144" i="4"/>
  <c r="V144" i="4"/>
  <c r="T144" i="4"/>
  <c r="P144" i="4"/>
  <c r="BK144" i="4" s="1"/>
  <c r="K144" i="4"/>
  <c r="BE144" i="4" s="1"/>
  <c r="BI142" i="4"/>
  <c r="BH142" i="4"/>
  <c r="BG142" i="4"/>
  <c r="BF142" i="4"/>
  <c r="R142" i="4"/>
  <c r="Q142" i="4"/>
  <c r="X142" i="4"/>
  <c r="V142" i="4"/>
  <c r="T142" i="4"/>
  <c r="P142" i="4"/>
  <c r="BI140" i="4"/>
  <c r="BH140" i="4"/>
  <c r="BG140" i="4"/>
  <c r="BF140" i="4"/>
  <c r="R140" i="4"/>
  <c r="Q140" i="4"/>
  <c r="X140" i="4"/>
  <c r="V140" i="4"/>
  <c r="T140" i="4"/>
  <c r="P140" i="4"/>
  <c r="K140" i="4" s="1"/>
  <c r="BE140" i="4" s="1"/>
  <c r="BI138" i="4"/>
  <c r="BH138" i="4"/>
  <c r="BG138" i="4"/>
  <c r="BF138" i="4"/>
  <c r="R138" i="4"/>
  <c r="Q138" i="4"/>
  <c r="X138" i="4"/>
  <c r="V138" i="4"/>
  <c r="T138" i="4"/>
  <c r="P138" i="4"/>
  <c r="BK138" i="4" s="1"/>
  <c r="BI136" i="4"/>
  <c r="BH136" i="4"/>
  <c r="BG136" i="4"/>
  <c r="BF136" i="4"/>
  <c r="R136" i="4"/>
  <c r="Q136" i="4"/>
  <c r="X136" i="4"/>
  <c r="V136" i="4"/>
  <c r="T136" i="4"/>
  <c r="P136" i="4"/>
  <c r="K136" i="4" s="1"/>
  <c r="BE136" i="4" s="1"/>
  <c r="BI134" i="4"/>
  <c r="BH134" i="4"/>
  <c r="BG134" i="4"/>
  <c r="BF134" i="4"/>
  <c r="R134" i="4"/>
  <c r="Q134" i="4"/>
  <c r="X134" i="4"/>
  <c r="V134" i="4"/>
  <c r="T134" i="4"/>
  <c r="P134" i="4"/>
  <c r="BI132" i="4"/>
  <c r="BH132" i="4"/>
  <c r="BG132" i="4"/>
  <c r="BF132" i="4"/>
  <c r="R132" i="4"/>
  <c r="Q132" i="4"/>
  <c r="X132" i="4"/>
  <c r="V132" i="4"/>
  <c r="T132" i="4"/>
  <c r="P132" i="4"/>
  <c r="BK132" i="4"/>
  <c r="K132" i="4"/>
  <c r="BE132" i="4" s="1"/>
  <c r="BI130" i="4"/>
  <c r="BH130" i="4"/>
  <c r="BG130" i="4"/>
  <c r="BF130" i="4"/>
  <c r="R130" i="4"/>
  <c r="Q130" i="4"/>
  <c r="X130" i="4"/>
  <c r="V130" i="4"/>
  <c r="T130" i="4"/>
  <c r="P130" i="4"/>
  <c r="BK130" i="4" s="1"/>
  <c r="K130" i="4"/>
  <c r="BE130" i="4" s="1"/>
  <c r="BI128" i="4"/>
  <c r="BH128" i="4"/>
  <c r="BG128" i="4"/>
  <c r="BF128" i="4"/>
  <c r="R128" i="4"/>
  <c r="Q128" i="4"/>
  <c r="X128" i="4"/>
  <c r="V128" i="4"/>
  <c r="T128" i="4"/>
  <c r="P128" i="4"/>
  <c r="BK128" i="4" s="1"/>
  <c r="BI126" i="4"/>
  <c r="BH126" i="4"/>
  <c r="BG126" i="4"/>
  <c r="BF126" i="4"/>
  <c r="R126" i="4"/>
  <c r="Q126" i="4"/>
  <c r="X126" i="4"/>
  <c r="V126" i="4"/>
  <c r="T126" i="4"/>
  <c r="P126" i="4"/>
  <c r="K126" i="4" s="1"/>
  <c r="BE126" i="4" s="1"/>
  <c r="BI124" i="4"/>
  <c r="BH124" i="4"/>
  <c r="BG124" i="4"/>
  <c r="BF124" i="4"/>
  <c r="R124" i="4"/>
  <c r="Q124" i="4"/>
  <c r="X124" i="4"/>
  <c r="V124" i="4"/>
  <c r="T124" i="4"/>
  <c r="P124" i="4"/>
  <c r="BK124" i="4" s="1"/>
  <c r="BI122" i="4"/>
  <c r="BH122" i="4"/>
  <c r="BG122" i="4"/>
  <c r="BF122" i="4"/>
  <c r="R122" i="4"/>
  <c r="Q122" i="4"/>
  <c r="X122" i="4"/>
  <c r="V122" i="4"/>
  <c r="T122" i="4"/>
  <c r="P122" i="4"/>
  <c r="BK122" i="4" s="1"/>
  <c r="K122" i="4"/>
  <c r="BE122" i="4" s="1"/>
  <c r="BI120" i="4"/>
  <c r="BH120" i="4"/>
  <c r="BG120" i="4"/>
  <c r="BF120" i="4"/>
  <c r="R120" i="4"/>
  <c r="Q120" i="4"/>
  <c r="X120" i="4"/>
  <c r="V120" i="4"/>
  <c r="T120" i="4"/>
  <c r="P120" i="4"/>
  <c r="K120" i="4" s="1"/>
  <c r="BE120" i="4" s="1"/>
  <c r="BI118" i="4"/>
  <c r="BH118" i="4"/>
  <c r="BG118" i="4"/>
  <c r="BF118" i="4"/>
  <c r="R118" i="4"/>
  <c r="Q118" i="4"/>
  <c r="X118" i="4"/>
  <c r="V118" i="4"/>
  <c r="T118" i="4"/>
  <c r="P118" i="4"/>
  <c r="K118" i="4" s="1"/>
  <c r="BE118" i="4" s="1"/>
  <c r="BK118" i="4"/>
  <c r="BI116" i="4"/>
  <c r="BH116" i="4"/>
  <c r="BG116" i="4"/>
  <c r="BF116" i="4"/>
  <c r="R116" i="4"/>
  <c r="Q116" i="4"/>
  <c r="X116" i="4"/>
  <c r="V116" i="4"/>
  <c r="T116" i="4"/>
  <c r="P116" i="4"/>
  <c r="BK116" i="4" s="1"/>
  <c r="BI114" i="4"/>
  <c r="BH114" i="4"/>
  <c r="BG114" i="4"/>
  <c r="BF114" i="4"/>
  <c r="R114" i="4"/>
  <c r="Q114" i="4"/>
  <c r="X114" i="4"/>
  <c r="V114" i="4"/>
  <c r="T114" i="4"/>
  <c r="P114" i="4"/>
  <c r="BK114" i="4" s="1"/>
  <c r="BI112" i="4"/>
  <c r="BH112" i="4"/>
  <c r="BG112" i="4"/>
  <c r="BF112" i="4"/>
  <c r="R112" i="4"/>
  <c r="Q112" i="4"/>
  <c r="X112" i="4"/>
  <c r="V112" i="4"/>
  <c r="T112" i="4"/>
  <c r="P112" i="4"/>
  <c r="BK112" i="4" s="1"/>
  <c r="BI110" i="4"/>
  <c r="BH110" i="4"/>
  <c r="BG110" i="4"/>
  <c r="BF110" i="4"/>
  <c r="R110" i="4"/>
  <c r="Q110" i="4"/>
  <c r="X110" i="4"/>
  <c r="V110" i="4"/>
  <c r="T110" i="4"/>
  <c r="P110" i="4"/>
  <c r="K110" i="4" s="1"/>
  <c r="BE110" i="4" s="1"/>
  <c r="BI108" i="4"/>
  <c r="BH108" i="4"/>
  <c r="BG108" i="4"/>
  <c r="BF108" i="4"/>
  <c r="R108" i="4"/>
  <c r="Q108" i="4"/>
  <c r="X108" i="4"/>
  <c r="V108" i="4"/>
  <c r="T108" i="4"/>
  <c r="P108" i="4"/>
  <c r="BK108" i="4" s="1"/>
  <c r="BI106" i="4"/>
  <c r="BH106" i="4"/>
  <c r="BG106" i="4"/>
  <c r="BF106" i="4"/>
  <c r="R106" i="4"/>
  <c r="Q106" i="4"/>
  <c r="X106" i="4"/>
  <c r="V106" i="4"/>
  <c r="T106" i="4"/>
  <c r="P106" i="4"/>
  <c r="BK106" i="4" s="1"/>
  <c r="BI104" i="4"/>
  <c r="BH104" i="4"/>
  <c r="BG104" i="4"/>
  <c r="BF104" i="4"/>
  <c r="R104" i="4"/>
  <c r="Q104" i="4"/>
  <c r="X104" i="4"/>
  <c r="V104" i="4"/>
  <c r="T104" i="4"/>
  <c r="P104" i="4"/>
  <c r="BK104" i="4" s="1"/>
  <c r="K104" i="4"/>
  <c r="BE104" i="4" s="1"/>
  <c r="BI102" i="4"/>
  <c r="BH102" i="4"/>
  <c r="BG102" i="4"/>
  <c r="BF102" i="4"/>
  <c r="R102" i="4"/>
  <c r="Q102" i="4"/>
  <c r="X102" i="4"/>
  <c r="V102" i="4"/>
  <c r="T102" i="4"/>
  <c r="P102" i="4"/>
  <c r="K102" i="4" s="1"/>
  <c r="BE102" i="4" s="1"/>
  <c r="BI100" i="4"/>
  <c r="BH100" i="4"/>
  <c r="BG100" i="4"/>
  <c r="BF100" i="4"/>
  <c r="R100" i="4"/>
  <c r="Q100" i="4"/>
  <c r="X100" i="4"/>
  <c r="V100" i="4"/>
  <c r="T100" i="4"/>
  <c r="P100" i="4"/>
  <c r="BK100" i="4" s="1"/>
  <c r="BI98" i="4"/>
  <c r="BH98" i="4"/>
  <c r="BG98" i="4"/>
  <c r="BF98" i="4"/>
  <c r="R98" i="4"/>
  <c r="R93" i="4" s="1"/>
  <c r="J63" i="4" s="1"/>
  <c r="K32" i="4" s="1"/>
  <c r="AT62" i="1" s="1"/>
  <c r="Q98" i="4"/>
  <c r="X98" i="4"/>
  <c r="V98" i="4"/>
  <c r="T98" i="4"/>
  <c r="P98" i="4"/>
  <c r="BK98" i="4" s="1"/>
  <c r="K98" i="4"/>
  <c r="BE98" i="4"/>
  <c r="BI96" i="4"/>
  <c r="BH96" i="4"/>
  <c r="BG96" i="4"/>
  <c r="BF96" i="4"/>
  <c r="R96" i="4"/>
  <c r="Q96" i="4"/>
  <c r="X96" i="4"/>
  <c r="V96" i="4"/>
  <c r="V93" i="4" s="1"/>
  <c r="T96" i="4"/>
  <c r="P96" i="4"/>
  <c r="BK96" i="4"/>
  <c r="K96" i="4"/>
  <c r="BE96" i="4" s="1"/>
  <c r="BI94" i="4"/>
  <c r="BH94" i="4"/>
  <c r="BG94" i="4"/>
  <c r="BF94" i="4"/>
  <c r="R94" i="4"/>
  <c r="Q94" i="4"/>
  <c r="X94" i="4"/>
  <c r="X93" i="4" s="1"/>
  <c r="V94" i="4"/>
  <c r="T94" i="4"/>
  <c r="T93" i="4" s="1"/>
  <c r="AW62" i="1" s="1"/>
  <c r="P94" i="4"/>
  <c r="BK94" i="4"/>
  <c r="K94" i="4"/>
  <c r="BE94" i="4" s="1"/>
  <c r="F87" i="4"/>
  <c r="E85" i="4"/>
  <c r="BI72" i="4"/>
  <c r="BH72" i="4"/>
  <c r="BG72" i="4"/>
  <c r="BF72" i="4"/>
  <c r="BI71" i="4"/>
  <c r="BH71" i="4"/>
  <c r="BG71" i="4"/>
  <c r="BF71" i="4"/>
  <c r="BE71" i="4"/>
  <c r="BI70" i="4"/>
  <c r="BH70" i="4"/>
  <c r="BG70" i="4"/>
  <c r="BF70" i="4"/>
  <c r="BE70" i="4"/>
  <c r="BI69" i="4"/>
  <c r="BH69" i="4"/>
  <c r="BG69" i="4"/>
  <c r="BF69" i="4"/>
  <c r="BE69" i="4"/>
  <c r="BI68" i="4"/>
  <c r="BH68" i="4"/>
  <c r="BG68" i="4"/>
  <c r="BF68" i="4"/>
  <c r="BE68" i="4"/>
  <c r="BI67" i="4"/>
  <c r="BH67" i="4"/>
  <c r="BG67" i="4"/>
  <c r="BF67" i="4"/>
  <c r="BE67" i="4"/>
  <c r="F56" i="4"/>
  <c r="E54" i="4"/>
  <c r="J24" i="4"/>
  <c r="E24" i="4"/>
  <c r="J59" i="4" s="1"/>
  <c r="J90" i="4"/>
  <c r="J23" i="4"/>
  <c r="J21" i="4"/>
  <c r="E21" i="4"/>
  <c r="J89" i="4" s="1"/>
  <c r="J20" i="4"/>
  <c r="J18" i="4"/>
  <c r="E18" i="4"/>
  <c r="F90" i="4" s="1"/>
  <c r="F59" i="4"/>
  <c r="J17" i="4"/>
  <c r="J15" i="4"/>
  <c r="E15" i="4"/>
  <c r="F89" i="4"/>
  <c r="F58" i="4"/>
  <c r="J14" i="4"/>
  <c r="J12" i="4"/>
  <c r="J87" i="4"/>
  <c r="J56" i="4"/>
  <c r="E7" i="4"/>
  <c r="E83" i="4"/>
  <c r="E52" i="4"/>
  <c r="K41" i="3"/>
  <c r="K40" i="3"/>
  <c r="BA61" i="1"/>
  <c r="K39" i="3"/>
  <c r="AZ61" i="1"/>
  <c r="BI104" i="3"/>
  <c r="BH104" i="3"/>
  <c r="BG104" i="3"/>
  <c r="BF104" i="3"/>
  <c r="R104" i="3"/>
  <c r="Q104" i="3"/>
  <c r="X104" i="3"/>
  <c r="V104" i="3"/>
  <c r="T104" i="3"/>
  <c r="P104" i="3"/>
  <c r="BK104" i="3" s="1"/>
  <c r="BI102" i="3"/>
  <c r="BH102" i="3"/>
  <c r="BG102" i="3"/>
  <c r="BF102" i="3"/>
  <c r="R102" i="3"/>
  <c r="Q102" i="3"/>
  <c r="X102" i="3"/>
  <c r="X95" i="3" s="1"/>
  <c r="X94" i="3" s="1"/>
  <c r="V102" i="3"/>
  <c r="T102" i="3"/>
  <c r="P102" i="3"/>
  <c r="K102" i="3" s="1"/>
  <c r="BE102" i="3" s="1"/>
  <c r="BK102" i="3"/>
  <c r="BI100" i="3"/>
  <c r="BH100" i="3"/>
  <c r="BG100" i="3"/>
  <c r="BF100" i="3"/>
  <c r="R100" i="3"/>
  <c r="Q100" i="3"/>
  <c r="Q95" i="3" s="1"/>
  <c r="X100" i="3"/>
  <c r="V100" i="3"/>
  <c r="T100" i="3"/>
  <c r="P100" i="3"/>
  <c r="BK100" i="3" s="1"/>
  <c r="BI98" i="3"/>
  <c r="BH98" i="3"/>
  <c r="BG98" i="3"/>
  <c r="BF98" i="3"/>
  <c r="R98" i="3"/>
  <c r="Q98" i="3"/>
  <c r="X98" i="3"/>
  <c r="V98" i="3"/>
  <c r="T98" i="3"/>
  <c r="P98" i="3"/>
  <c r="BK98" i="3"/>
  <c r="K98" i="3"/>
  <c r="BE98" i="3"/>
  <c r="BI96" i="3"/>
  <c r="BH96" i="3"/>
  <c r="BG96" i="3"/>
  <c r="BF96" i="3"/>
  <c r="R96" i="3"/>
  <c r="Q96" i="3"/>
  <c r="X96" i="3"/>
  <c r="V96" i="3"/>
  <c r="V95" i="3" s="1"/>
  <c r="V94" i="3" s="1"/>
  <c r="T96" i="3"/>
  <c r="T95" i="3"/>
  <c r="T94" i="3" s="1"/>
  <c r="AW61" i="1" s="1"/>
  <c r="P96" i="3"/>
  <c r="K96" i="3" s="1"/>
  <c r="BE96" i="3" s="1"/>
  <c r="F88" i="3"/>
  <c r="E86" i="3"/>
  <c r="BI73" i="3"/>
  <c r="BH73" i="3"/>
  <c r="BG73" i="3"/>
  <c r="BF73" i="3"/>
  <c r="BI72" i="3"/>
  <c r="BH72" i="3"/>
  <c r="BG72" i="3"/>
  <c r="BF72" i="3"/>
  <c r="BE72" i="3"/>
  <c r="BI71" i="3"/>
  <c r="BH71" i="3"/>
  <c r="BG71" i="3"/>
  <c r="BF71" i="3"/>
  <c r="BE71" i="3"/>
  <c r="BI70" i="3"/>
  <c r="BH70" i="3"/>
  <c r="BG70" i="3"/>
  <c r="BF70" i="3"/>
  <c r="BE70" i="3"/>
  <c r="BI69" i="3"/>
  <c r="BH69" i="3"/>
  <c r="BG69" i="3"/>
  <c r="BF69" i="3"/>
  <c r="BE69" i="3"/>
  <c r="BI68" i="3"/>
  <c r="BH68" i="3"/>
  <c r="BG68" i="3"/>
  <c r="BF68" i="3"/>
  <c r="BE68" i="3"/>
  <c r="F56" i="3"/>
  <c r="E54" i="3"/>
  <c r="J24" i="3"/>
  <c r="E24" i="3"/>
  <c r="J91" i="3" s="1"/>
  <c r="J23" i="3"/>
  <c r="J21" i="3"/>
  <c r="E21" i="3"/>
  <c r="J90" i="3" s="1"/>
  <c r="J58" i="3"/>
  <c r="J20" i="3"/>
  <c r="J18" i="3"/>
  <c r="E18" i="3"/>
  <c r="F91" i="3" s="1"/>
  <c r="F59" i="3"/>
  <c r="J17" i="3"/>
  <c r="J15" i="3"/>
  <c r="E15" i="3"/>
  <c r="F58" i="3" s="1"/>
  <c r="F90" i="3"/>
  <c r="J14" i="3"/>
  <c r="J12" i="3"/>
  <c r="J56" i="3" s="1"/>
  <c r="J88" i="3"/>
  <c r="E7" i="3"/>
  <c r="E84" i="3"/>
  <c r="E52" i="3"/>
  <c r="K41" i="2"/>
  <c r="K40" i="2"/>
  <c r="BA60" i="1"/>
  <c r="K39" i="2"/>
  <c r="AZ60" i="1" s="1"/>
  <c r="BI136" i="2"/>
  <c r="BH136" i="2"/>
  <c r="BG136" i="2"/>
  <c r="BF136" i="2"/>
  <c r="R136" i="2"/>
  <c r="Q136" i="2"/>
  <c r="X136" i="2"/>
  <c r="V136" i="2"/>
  <c r="T136" i="2"/>
  <c r="P136" i="2"/>
  <c r="K136" i="2" s="1"/>
  <c r="BE136" i="2" s="1"/>
  <c r="BI134" i="2"/>
  <c r="BH134" i="2"/>
  <c r="BG134" i="2"/>
  <c r="BF134" i="2"/>
  <c r="R134" i="2"/>
  <c r="Q134" i="2"/>
  <c r="X134" i="2"/>
  <c r="V134" i="2"/>
  <c r="T134" i="2"/>
  <c r="P134" i="2"/>
  <c r="BK134" i="2" s="1"/>
  <c r="BI132" i="2"/>
  <c r="BH132" i="2"/>
  <c r="BG132" i="2"/>
  <c r="BF132" i="2"/>
  <c r="R132" i="2"/>
  <c r="Q132" i="2"/>
  <c r="X132" i="2"/>
  <c r="V132" i="2"/>
  <c r="T132" i="2"/>
  <c r="P132" i="2"/>
  <c r="BK132" i="2" s="1"/>
  <c r="BI130" i="2"/>
  <c r="BH130" i="2"/>
  <c r="BG130" i="2"/>
  <c r="BF130" i="2"/>
  <c r="R130" i="2"/>
  <c r="Q130" i="2"/>
  <c r="X130" i="2"/>
  <c r="V130" i="2"/>
  <c r="T130" i="2"/>
  <c r="P130" i="2"/>
  <c r="BK130" i="2" s="1"/>
  <c r="BI128" i="2"/>
  <c r="BH128" i="2"/>
  <c r="BG128" i="2"/>
  <c r="BF128" i="2"/>
  <c r="R128" i="2"/>
  <c r="Q128" i="2"/>
  <c r="X128" i="2"/>
  <c r="V128" i="2"/>
  <c r="T128" i="2"/>
  <c r="P128" i="2"/>
  <c r="K128" i="2" s="1"/>
  <c r="BE128" i="2" s="1"/>
  <c r="BI126" i="2"/>
  <c r="BH126" i="2"/>
  <c r="BG126" i="2"/>
  <c r="BF126" i="2"/>
  <c r="R126" i="2"/>
  <c r="Q126" i="2"/>
  <c r="X126" i="2"/>
  <c r="V126" i="2"/>
  <c r="T126" i="2"/>
  <c r="P126" i="2"/>
  <c r="BK126" i="2" s="1"/>
  <c r="BI124" i="2"/>
  <c r="BH124" i="2"/>
  <c r="BG124" i="2"/>
  <c r="BF124" i="2"/>
  <c r="R124" i="2"/>
  <c r="Q124" i="2"/>
  <c r="X124" i="2"/>
  <c r="V124" i="2"/>
  <c r="T124" i="2"/>
  <c r="P124" i="2"/>
  <c r="BK124" i="2" s="1"/>
  <c r="BI122" i="2"/>
  <c r="BH122" i="2"/>
  <c r="BG122" i="2"/>
  <c r="BF122" i="2"/>
  <c r="R122" i="2"/>
  <c r="Q122" i="2"/>
  <c r="X122" i="2"/>
  <c r="V122" i="2"/>
  <c r="T122" i="2"/>
  <c r="P122" i="2"/>
  <c r="BK122" i="2" s="1"/>
  <c r="BI120" i="2"/>
  <c r="BH120" i="2"/>
  <c r="BG120" i="2"/>
  <c r="BF120" i="2"/>
  <c r="R120" i="2"/>
  <c r="Q120" i="2"/>
  <c r="X120" i="2"/>
  <c r="V120" i="2"/>
  <c r="T120" i="2"/>
  <c r="P120" i="2"/>
  <c r="K120" i="2" s="1"/>
  <c r="BE120" i="2" s="1"/>
  <c r="BI118" i="2"/>
  <c r="BH118" i="2"/>
  <c r="BG118" i="2"/>
  <c r="BF118" i="2"/>
  <c r="R118" i="2"/>
  <c r="Q118" i="2"/>
  <c r="X118" i="2"/>
  <c r="V118" i="2"/>
  <c r="T118" i="2"/>
  <c r="P118" i="2"/>
  <c r="BI116" i="2"/>
  <c r="BH116" i="2"/>
  <c r="BG116" i="2"/>
  <c r="BF116" i="2"/>
  <c r="R116" i="2"/>
  <c r="Q116" i="2"/>
  <c r="X116" i="2"/>
  <c r="V116" i="2"/>
  <c r="T116" i="2"/>
  <c r="P116" i="2"/>
  <c r="BK116" i="2" s="1"/>
  <c r="BI114" i="2"/>
  <c r="BH114" i="2"/>
  <c r="BG114" i="2"/>
  <c r="BF114" i="2"/>
  <c r="R114" i="2"/>
  <c r="Q114" i="2"/>
  <c r="X114" i="2"/>
  <c r="V114" i="2"/>
  <c r="T114" i="2"/>
  <c r="P114" i="2"/>
  <c r="BK114" i="2" s="1"/>
  <c r="BI112" i="2"/>
  <c r="BH112" i="2"/>
  <c r="BG112" i="2"/>
  <c r="BF112" i="2"/>
  <c r="R112" i="2"/>
  <c r="Q112" i="2"/>
  <c r="X112" i="2"/>
  <c r="V112" i="2"/>
  <c r="T112" i="2"/>
  <c r="P112" i="2"/>
  <c r="K112" i="2" s="1"/>
  <c r="BE112" i="2" s="1"/>
  <c r="BI110" i="2"/>
  <c r="BH110" i="2"/>
  <c r="BG110" i="2"/>
  <c r="BF110" i="2"/>
  <c r="R110" i="2"/>
  <c r="Q110" i="2"/>
  <c r="X110" i="2"/>
  <c r="V110" i="2"/>
  <c r="T110" i="2"/>
  <c r="P110" i="2"/>
  <c r="BI108" i="2"/>
  <c r="BH108" i="2"/>
  <c r="BG108" i="2"/>
  <c r="BF108" i="2"/>
  <c r="R108" i="2"/>
  <c r="Q108" i="2"/>
  <c r="X108" i="2"/>
  <c r="V108" i="2"/>
  <c r="T108" i="2"/>
  <c r="P108" i="2"/>
  <c r="BK108" i="2" s="1"/>
  <c r="BI106" i="2"/>
  <c r="BH106" i="2"/>
  <c r="BG106" i="2"/>
  <c r="BF106" i="2"/>
  <c r="R106" i="2"/>
  <c r="Q106" i="2"/>
  <c r="X106" i="2"/>
  <c r="V106" i="2"/>
  <c r="T106" i="2"/>
  <c r="P106" i="2"/>
  <c r="BK106" i="2" s="1"/>
  <c r="BI104" i="2"/>
  <c r="BH104" i="2"/>
  <c r="BG104" i="2"/>
  <c r="BF104" i="2"/>
  <c r="R104" i="2"/>
  <c r="Q104" i="2"/>
  <c r="X104" i="2"/>
  <c r="X95" i="2" s="1"/>
  <c r="V104" i="2"/>
  <c r="T104" i="2"/>
  <c r="P104" i="2"/>
  <c r="K104" i="2" s="1"/>
  <c r="BE104" i="2" s="1"/>
  <c r="BI102" i="2"/>
  <c r="BH102" i="2"/>
  <c r="BG102" i="2"/>
  <c r="BF102" i="2"/>
  <c r="R102" i="2"/>
  <c r="Q102" i="2"/>
  <c r="X102" i="2"/>
  <c r="V102" i="2"/>
  <c r="T102" i="2"/>
  <c r="P102" i="2"/>
  <c r="BI100" i="2"/>
  <c r="BH100" i="2"/>
  <c r="BG100" i="2"/>
  <c r="BF100" i="2"/>
  <c r="R100" i="2"/>
  <c r="Q100" i="2"/>
  <c r="X100" i="2"/>
  <c r="V100" i="2"/>
  <c r="T100" i="2"/>
  <c r="P100" i="2"/>
  <c r="BK100" i="2" s="1"/>
  <c r="K100" i="2"/>
  <c r="BE100" i="2" s="1"/>
  <c r="BI98" i="2"/>
  <c r="BH98" i="2"/>
  <c r="BG98" i="2"/>
  <c r="BF98" i="2"/>
  <c r="R98" i="2"/>
  <c r="Q98" i="2"/>
  <c r="X98" i="2"/>
  <c r="V98" i="2"/>
  <c r="T98" i="2"/>
  <c r="P98" i="2"/>
  <c r="K98" i="2" s="1"/>
  <c r="BE98" i="2" s="1"/>
  <c r="BI96" i="2"/>
  <c r="BH96" i="2"/>
  <c r="BG96" i="2"/>
  <c r="BF96" i="2"/>
  <c r="R96" i="2"/>
  <c r="Q96" i="2"/>
  <c r="X96" i="2"/>
  <c r="X94" i="2"/>
  <c r="V96" i="2"/>
  <c r="V95" i="2" s="1"/>
  <c r="V94" i="2" s="1"/>
  <c r="T96" i="2"/>
  <c r="P96" i="2"/>
  <c r="F88" i="2"/>
  <c r="E86" i="2"/>
  <c r="BI73" i="2"/>
  <c r="BH73" i="2"/>
  <c r="BG73" i="2"/>
  <c r="BF73" i="2"/>
  <c r="BI72" i="2"/>
  <c r="BH72" i="2"/>
  <c r="BG72" i="2"/>
  <c r="BF72" i="2"/>
  <c r="BE72" i="2"/>
  <c r="BI71" i="2"/>
  <c r="BH71" i="2"/>
  <c r="BG71" i="2"/>
  <c r="BF71" i="2"/>
  <c r="BE71" i="2"/>
  <c r="BI70" i="2"/>
  <c r="BH70" i="2"/>
  <c r="BG70" i="2"/>
  <c r="BF70" i="2"/>
  <c r="BE70" i="2"/>
  <c r="BI69" i="2"/>
  <c r="BH69" i="2"/>
  <c r="BG69" i="2"/>
  <c r="BF69" i="2"/>
  <c r="BE69" i="2"/>
  <c r="BI68" i="2"/>
  <c r="BH68" i="2"/>
  <c r="BG68" i="2"/>
  <c r="BF68" i="2"/>
  <c r="BE68" i="2"/>
  <c r="F56" i="2"/>
  <c r="E54" i="2"/>
  <c r="J24" i="2"/>
  <c r="E24" i="2"/>
  <c r="J91" i="2" s="1"/>
  <c r="J59" i="2"/>
  <c r="J23" i="2"/>
  <c r="J21" i="2"/>
  <c r="E21" i="2"/>
  <c r="J90" i="2"/>
  <c r="J58" i="2"/>
  <c r="J20" i="2"/>
  <c r="J18" i="2"/>
  <c r="E18" i="2"/>
  <c r="F59" i="2" s="1"/>
  <c r="F91" i="2"/>
  <c r="J17" i="2"/>
  <c r="J15" i="2"/>
  <c r="E15" i="2"/>
  <c r="J14" i="2"/>
  <c r="J12" i="2"/>
  <c r="E7" i="2"/>
  <c r="E52" i="2" s="1"/>
  <c r="E84" i="2"/>
  <c r="CK73" i="1"/>
  <c r="CJ73" i="1"/>
  <c r="CI73" i="1"/>
  <c r="CH73" i="1"/>
  <c r="CG73" i="1"/>
  <c r="CF73" i="1"/>
  <c r="BZ73" i="1"/>
  <c r="CE73" i="1"/>
  <c r="CK72" i="1"/>
  <c r="CJ72" i="1"/>
  <c r="CI72" i="1"/>
  <c r="CH72" i="1"/>
  <c r="CG72" i="1"/>
  <c r="CF72" i="1"/>
  <c r="BZ72" i="1"/>
  <c r="CE72" i="1"/>
  <c r="CK71" i="1"/>
  <c r="CJ71" i="1"/>
  <c r="CI71" i="1"/>
  <c r="CH71" i="1"/>
  <c r="CG71" i="1"/>
  <c r="CF71" i="1"/>
  <c r="BZ71" i="1"/>
  <c r="CE71" i="1"/>
  <c r="CK70" i="1"/>
  <c r="CJ70" i="1"/>
  <c r="CI70" i="1"/>
  <c r="CH70" i="1"/>
  <c r="CG70" i="1"/>
  <c r="CF70" i="1"/>
  <c r="BZ70" i="1"/>
  <c r="CE70" i="1"/>
  <c r="AU59" i="1"/>
  <c r="L55" i="1"/>
  <c r="AM55" i="1"/>
  <c r="AM54" i="1"/>
  <c r="L54" i="1"/>
  <c r="AM52" i="1"/>
  <c r="L52" i="1"/>
  <c r="L50" i="1"/>
  <c r="L49" i="1"/>
  <c r="R100" i="9" l="1"/>
  <c r="J65" i="9" s="1"/>
  <c r="J66" i="9"/>
  <c r="K101" i="9"/>
  <c r="K66" i="9" s="1"/>
  <c r="K98" i="9"/>
  <c r="BE98" i="9" s="1"/>
  <c r="K182" i="7"/>
  <c r="BE182" i="7" s="1"/>
  <c r="BK180" i="7"/>
  <c r="K146" i="7"/>
  <c r="BE146" i="7" s="1"/>
  <c r="K148" i="7"/>
  <c r="BE148" i="7" s="1"/>
  <c r="K154" i="7"/>
  <c r="BE154" i="7" s="1"/>
  <c r="K156" i="7"/>
  <c r="BE156" i="7" s="1"/>
  <c r="K158" i="7"/>
  <c r="BE158" i="7" s="1"/>
  <c r="K138" i="7"/>
  <c r="BE138" i="7" s="1"/>
  <c r="K140" i="7"/>
  <c r="BE140" i="7" s="1"/>
  <c r="K150" i="7"/>
  <c r="BE150" i="7" s="1"/>
  <c r="K114" i="7"/>
  <c r="BE114" i="7" s="1"/>
  <c r="K142" i="7"/>
  <c r="BE142" i="7" s="1"/>
  <c r="K114" i="8"/>
  <c r="BE114" i="8" s="1"/>
  <c r="F40" i="8"/>
  <c r="BE66" i="1" s="1"/>
  <c r="K100" i="8"/>
  <c r="BE100" i="8" s="1"/>
  <c r="R95" i="8"/>
  <c r="R94" i="8" s="1"/>
  <c r="J63" i="8" s="1"/>
  <c r="K32" i="8" s="1"/>
  <c r="AT66" i="1" s="1"/>
  <c r="K104" i="8"/>
  <c r="BE104" i="8" s="1"/>
  <c r="K106" i="8"/>
  <c r="BE106" i="8" s="1"/>
  <c r="K112" i="8"/>
  <c r="BE112" i="8" s="1"/>
  <c r="F39" i="8"/>
  <c r="BD66" i="1" s="1"/>
  <c r="K38" i="8"/>
  <c r="AY66" i="1" s="1"/>
  <c r="K108" i="7"/>
  <c r="BE108" i="7" s="1"/>
  <c r="K96" i="7"/>
  <c r="BE96" i="7" s="1"/>
  <c r="K110" i="7"/>
  <c r="BE110" i="7" s="1"/>
  <c r="K98" i="7"/>
  <c r="BE98" i="7" s="1"/>
  <c r="K100" i="7"/>
  <c r="BE100" i="7" s="1"/>
  <c r="K102" i="7"/>
  <c r="BE102" i="7" s="1"/>
  <c r="K116" i="7"/>
  <c r="BE116" i="7" s="1"/>
  <c r="BK200" i="6"/>
  <c r="BK184" i="6"/>
  <c r="K156" i="6"/>
  <c r="BE156" i="6" s="1"/>
  <c r="K122" i="6"/>
  <c r="BE122" i="6" s="1"/>
  <c r="BK120" i="6"/>
  <c r="BK116" i="6"/>
  <c r="F41" i="6"/>
  <c r="BF64" i="1" s="1"/>
  <c r="K98" i="6"/>
  <c r="BE98" i="6" s="1"/>
  <c r="K100" i="6"/>
  <c r="BE100" i="6" s="1"/>
  <c r="K106" i="6"/>
  <c r="BE106" i="6" s="1"/>
  <c r="K108" i="6"/>
  <c r="BE108" i="6" s="1"/>
  <c r="K114" i="6"/>
  <c r="BE114" i="6" s="1"/>
  <c r="K130" i="6"/>
  <c r="BE130" i="6" s="1"/>
  <c r="K132" i="6"/>
  <c r="BE132" i="6" s="1"/>
  <c r="K138" i="6"/>
  <c r="BE138" i="6" s="1"/>
  <c r="K140" i="6"/>
  <c r="BE140" i="6" s="1"/>
  <c r="K146" i="6"/>
  <c r="BE146" i="6" s="1"/>
  <c r="K162" i="6"/>
  <c r="BE162" i="6" s="1"/>
  <c r="K164" i="6"/>
  <c r="BE164" i="6" s="1"/>
  <c r="K170" i="6"/>
  <c r="BE170" i="6" s="1"/>
  <c r="K172" i="6"/>
  <c r="BE172" i="6" s="1"/>
  <c r="K178" i="6"/>
  <c r="BE178" i="6" s="1"/>
  <c r="BK128" i="6"/>
  <c r="BK160" i="6"/>
  <c r="K202" i="6"/>
  <c r="BE202" i="6" s="1"/>
  <c r="K38" i="5"/>
  <c r="AY63" i="1" s="1"/>
  <c r="F41" i="5"/>
  <c r="BF63" i="1" s="1"/>
  <c r="F39" i="5"/>
  <c r="BD63" i="1" s="1"/>
  <c r="K98" i="5"/>
  <c r="BE98" i="5" s="1"/>
  <c r="K104" i="5"/>
  <c r="BE104" i="5" s="1"/>
  <c r="K696" i="4"/>
  <c r="BE696" i="4" s="1"/>
  <c r="K682" i="4"/>
  <c r="BE682" i="4" s="1"/>
  <c r="BK678" i="4"/>
  <c r="K658" i="4"/>
  <c r="BE658" i="4" s="1"/>
  <c r="K656" i="4"/>
  <c r="BE656" i="4" s="1"/>
  <c r="BK654" i="4"/>
  <c r="K650" i="4"/>
  <c r="BE650" i="4" s="1"/>
  <c r="BK648" i="4"/>
  <c r="K632" i="4"/>
  <c r="BE632" i="4" s="1"/>
  <c r="BK582" i="4"/>
  <c r="K562" i="4"/>
  <c r="BE562" i="4" s="1"/>
  <c r="K554" i="4"/>
  <c r="BE554" i="4" s="1"/>
  <c r="BK550" i="4"/>
  <c r="K538" i="4"/>
  <c r="BE538" i="4" s="1"/>
  <c r="K536" i="4"/>
  <c r="BE536" i="4" s="1"/>
  <c r="K522" i="4"/>
  <c r="BE522" i="4" s="1"/>
  <c r="K490" i="4"/>
  <c r="BE490" i="4" s="1"/>
  <c r="K464" i="4"/>
  <c r="BE464" i="4" s="1"/>
  <c r="K458" i="4"/>
  <c r="BE458" i="4" s="1"/>
  <c r="K456" i="4"/>
  <c r="BE456" i="4" s="1"/>
  <c r="BK454" i="4"/>
  <c r="K394" i="4"/>
  <c r="BE394" i="4" s="1"/>
  <c r="K392" i="4"/>
  <c r="BE392" i="4" s="1"/>
  <c r="BK382" i="4"/>
  <c r="K288" i="4"/>
  <c r="BE288" i="4" s="1"/>
  <c r="BK280" i="4"/>
  <c r="K224" i="4"/>
  <c r="BE224" i="4" s="1"/>
  <c r="BK136" i="4"/>
  <c r="K128" i="4"/>
  <c r="BE128" i="4" s="1"/>
  <c r="BK126" i="4"/>
  <c r="F38" i="4"/>
  <c r="BC62" i="1" s="1"/>
  <c r="BK120" i="4"/>
  <c r="F40" i="4"/>
  <c r="BE62" i="1" s="1"/>
  <c r="BK148" i="4"/>
  <c r="K148" i="4"/>
  <c r="BE148" i="4" s="1"/>
  <c r="BK304" i="4"/>
  <c r="K304" i="4"/>
  <c r="BE304" i="4" s="1"/>
  <c r="BK312" i="4"/>
  <c r="K312" i="4"/>
  <c r="BE312" i="4" s="1"/>
  <c r="BK328" i="4"/>
  <c r="K328" i="4"/>
  <c r="BE328" i="4" s="1"/>
  <c r="BK336" i="4"/>
  <c r="K336" i="4"/>
  <c r="BE336" i="4" s="1"/>
  <c r="BK352" i="4"/>
  <c r="K352" i="4"/>
  <c r="BE352" i="4" s="1"/>
  <c r="BK360" i="4"/>
  <c r="K360" i="4"/>
  <c r="BE360" i="4" s="1"/>
  <c r="BK368" i="4"/>
  <c r="K368" i="4"/>
  <c r="BE368" i="4" s="1"/>
  <c r="BK376" i="4"/>
  <c r="K376" i="4"/>
  <c r="BE376" i="4" s="1"/>
  <c r="BK576" i="4"/>
  <c r="K576" i="4"/>
  <c r="BE576" i="4" s="1"/>
  <c r="BK704" i="4"/>
  <c r="K704" i="4"/>
  <c r="BE704" i="4" s="1"/>
  <c r="K38" i="4"/>
  <c r="AY62" i="1" s="1"/>
  <c r="F39" i="4"/>
  <c r="BD62" i="1" s="1"/>
  <c r="BK232" i="4"/>
  <c r="K232" i="4"/>
  <c r="BE232" i="4" s="1"/>
  <c r="K446" i="4"/>
  <c r="BE446" i="4" s="1"/>
  <c r="BK446" i="4"/>
  <c r="BK450" i="4"/>
  <c r="K450" i="4"/>
  <c r="BE450" i="4" s="1"/>
  <c r="BK480" i="4"/>
  <c r="K480" i="4"/>
  <c r="BE480" i="4" s="1"/>
  <c r="K510" i="4"/>
  <c r="BE510" i="4" s="1"/>
  <c r="BK510" i="4"/>
  <c r="BK608" i="4"/>
  <c r="K608" i="4"/>
  <c r="BE608" i="4" s="1"/>
  <c r="K670" i="4"/>
  <c r="BE670" i="4" s="1"/>
  <c r="BK670" i="4"/>
  <c r="Q93" i="4"/>
  <c r="I63" i="4" s="1"/>
  <c r="K31" i="4" s="1"/>
  <c r="AS62" i="1" s="1"/>
  <c r="BK102" i="4"/>
  <c r="K106" i="4"/>
  <c r="BE106" i="4" s="1"/>
  <c r="K112" i="4"/>
  <c r="BE112" i="4" s="1"/>
  <c r="BK140" i="4"/>
  <c r="BK184" i="4"/>
  <c r="K184" i="4"/>
  <c r="BE184" i="4" s="1"/>
  <c r="BK298" i="4"/>
  <c r="K298" i="4"/>
  <c r="BE298" i="4" s="1"/>
  <c r="BK306" i="4"/>
  <c r="K306" i="4"/>
  <c r="BE306" i="4" s="1"/>
  <c r="BK314" i="4"/>
  <c r="K314" i="4"/>
  <c r="BE314" i="4" s="1"/>
  <c r="BK322" i="4"/>
  <c r="K322" i="4"/>
  <c r="BE322" i="4" s="1"/>
  <c r="BK330" i="4"/>
  <c r="K330" i="4"/>
  <c r="BE330" i="4" s="1"/>
  <c r="BK338" i="4"/>
  <c r="K338" i="4"/>
  <c r="BE338" i="4" s="1"/>
  <c r="BK346" i="4"/>
  <c r="K346" i="4"/>
  <c r="BE346" i="4" s="1"/>
  <c r="BK354" i="4"/>
  <c r="K354" i="4"/>
  <c r="BE354" i="4" s="1"/>
  <c r="BK362" i="4"/>
  <c r="K362" i="4"/>
  <c r="BE362" i="4" s="1"/>
  <c r="BK370" i="4"/>
  <c r="K370" i="4"/>
  <c r="BE370" i="4" s="1"/>
  <c r="BK378" i="4"/>
  <c r="K378" i="4"/>
  <c r="BE378" i="4" s="1"/>
  <c r="BK424" i="4"/>
  <c r="K424" i="4"/>
  <c r="BE424" i="4" s="1"/>
  <c r="K574" i="4"/>
  <c r="BE574" i="4" s="1"/>
  <c r="BK574" i="4"/>
  <c r="BK578" i="4"/>
  <c r="K578" i="4"/>
  <c r="BE578" i="4" s="1"/>
  <c r="BK640" i="4"/>
  <c r="K640" i="4"/>
  <c r="BE640" i="4" s="1"/>
  <c r="K702" i="4"/>
  <c r="BE702" i="4" s="1"/>
  <c r="BK702" i="4"/>
  <c r="BK706" i="4"/>
  <c r="K706" i="4"/>
  <c r="BE706" i="4" s="1"/>
  <c r="BK178" i="4"/>
  <c r="K178" i="4"/>
  <c r="BE178" i="4" s="1"/>
  <c r="BK320" i="4"/>
  <c r="K320" i="4"/>
  <c r="BE320" i="4" s="1"/>
  <c r="BK344" i="4"/>
  <c r="K344" i="4"/>
  <c r="BE344" i="4" s="1"/>
  <c r="K422" i="4"/>
  <c r="BE422" i="4" s="1"/>
  <c r="BK422" i="4"/>
  <c r="K638" i="4"/>
  <c r="BE638" i="4" s="1"/>
  <c r="BK638" i="4"/>
  <c r="BK642" i="4"/>
  <c r="K642" i="4"/>
  <c r="BE642" i="4" s="1"/>
  <c r="F41" i="4"/>
  <c r="BF62" i="1" s="1"/>
  <c r="BK402" i="4"/>
  <c r="K402" i="4"/>
  <c r="BE402" i="4" s="1"/>
  <c r="BK514" i="4"/>
  <c r="K514" i="4"/>
  <c r="BE514" i="4" s="1"/>
  <c r="BK544" i="4"/>
  <c r="K544" i="4"/>
  <c r="BE544" i="4" s="1"/>
  <c r="BK674" i="4"/>
  <c r="K674" i="4"/>
  <c r="BE674" i="4" s="1"/>
  <c r="BK110" i="4"/>
  <c r="K114" i="4"/>
  <c r="BE114" i="4" s="1"/>
  <c r="K138" i="4"/>
  <c r="BE138" i="4" s="1"/>
  <c r="BK226" i="4"/>
  <c r="K226" i="4"/>
  <c r="BE226" i="4" s="1"/>
  <c r="BK448" i="4"/>
  <c r="K448" i="4"/>
  <c r="BE448" i="4" s="1"/>
  <c r="K478" i="4"/>
  <c r="BE478" i="4" s="1"/>
  <c r="BK478" i="4"/>
  <c r="BK482" i="4"/>
  <c r="K482" i="4"/>
  <c r="BE482" i="4" s="1"/>
  <c r="BK512" i="4"/>
  <c r="K512" i="4"/>
  <c r="BE512" i="4" s="1"/>
  <c r="K542" i="4"/>
  <c r="BE542" i="4" s="1"/>
  <c r="BK542" i="4"/>
  <c r="BK546" i="4"/>
  <c r="K546" i="4"/>
  <c r="BE546" i="4" s="1"/>
  <c r="K606" i="4"/>
  <c r="BE606" i="4" s="1"/>
  <c r="BK606" i="4"/>
  <c r="BK610" i="4"/>
  <c r="K610" i="4"/>
  <c r="BE610" i="4" s="1"/>
  <c r="BK672" i="4"/>
  <c r="K672" i="4"/>
  <c r="BE672" i="4" s="1"/>
  <c r="K192" i="4"/>
  <c r="BE192" i="4" s="1"/>
  <c r="K194" i="4"/>
  <c r="BE194" i="4" s="1"/>
  <c r="K200" i="4"/>
  <c r="BE200" i="4" s="1"/>
  <c r="K202" i="4"/>
  <c r="BE202" i="4" s="1"/>
  <c r="K240" i="4"/>
  <c r="BE240" i="4" s="1"/>
  <c r="K242" i="4"/>
  <c r="BE242" i="4" s="1"/>
  <c r="K248" i="4"/>
  <c r="BE248" i="4" s="1"/>
  <c r="K250" i="4"/>
  <c r="BE250" i="4" s="1"/>
  <c r="K256" i="4"/>
  <c r="BE256" i="4" s="1"/>
  <c r="K258" i="4"/>
  <c r="BE258" i="4" s="1"/>
  <c r="K264" i="4"/>
  <c r="BE264" i="4" s="1"/>
  <c r="K266" i="4"/>
  <c r="BE266" i="4" s="1"/>
  <c r="K282" i="4"/>
  <c r="BE282" i="4" s="1"/>
  <c r="BK390" i="4"/>
  <c r="K400" i="4"/>
  <c r="BE400" i="4" s="1"/>
  <c r="BK430" i="4"/>
  <c r="K434" i="4"/>
  <c r="BE434" i="4" s="1"/>
  <c r="K440" i="4"/>
  <c r="BE440" i="4" s="1"/>
  <c r="BK462" i="4"/>
  <c r="K466" i="4"/>
  <c r="BE466" i="4" s="1"/>
  <c r="K472" i="4"/>
  <c r="BE472" i="4" s="1"/>
  <c r="BK494" i="4"/>
  <c r="K498" i="4"/>
  <c r="BE498" i="4" s="1"/>
  <c r="K504" i="4"/>
  <c r="BE504" i="4" s="1"/>
  <c r="BK526" i="4"/>
  <c r="BK558" i="4"/>
  <c r="K568" i="4"/>
  <c r="BE568" i="4" s="1"/>
  <c r="K186" i="4"/>
  <c r="BE186" i="4" s="1"/>
  <c r="K234" i="4"/>
  <c r="BE234" i="4" s="1"/>
  <c r="BK398" i="4"/>
  <c r="BK438" i="4"/>
  <c r="K442" i="4"/>
  <c r="BE442" i="4" s="1"/>
  <c r="BK470" i="4"/>
  <c r="K474" i="4"/>
  <c r="BE474" i="4" s="1"/>
  <c r="BK502" i="4"/>
  <c r="K506" i="4"/>
  <c r="BE506" i="4" s="1"/>
  <c r="BK534" i="4"/>
  <c r="BK566" i="4"/>
  <c r="K570" i="4"/>
  <c r="BE570" i="4" s="1"/>
  <c r="BK598" i="4"/>
  <c r="K602" i="4"/>
  <c r="BE602" i="4" s="1"/>
  <c r="BK630" i="4"/>
  <c r="K634" i="4"/>
  <c r="BE634" i="4" s="1"/>
  <c r="BK662" i="4"/>
  <c r="K666" i="4"/>
  <c r="BE666" i="4" s="1"/>
  <c r="BK694" i="4"/>
  <c r="K698" i="4"/>
  <c r="BE698" i="4" s="1"/>
  <c r="K104" i="3"/>
  <c r="BE104" i="3" s="1"/>
  <c r="F39" i="3"/>
  <c r="BD61" i="1" s="1"/>
  <c r="F41" i="3"/>
  <c r="BF61" i="1" s="1"/>
  <c r="BK96" i="3"/>
  <c r="K38" i="3"/>
  <c r="AY61" i="1" s="1"/>
  <c r="F38" i="3"/>
  <c r="BC61" i="1" s="1"/>
  <c r="F40" i="3"/>
  <c r="BE61" i="1" s="1"/>
  <c r="R95" i="3"/>
  <c r="R94" i="3" s="1"/>
  <c r="J63" i="3" s="1"/>
  <c r="K32" i="3" s="1"/>
  <c r="AT61" i="1" s="1"/>
  <c r="BK98" i="2"/>
  <c r="K116" i="2"/>
  <c r="BE116" i="2" s="1"/>
  <c r="K114" i="2"/>
  <c r="BE114" i="2" s="1"/>
  <c r="BK112" i="2"/>
  <c r="K130" i="2"/>
  <c r="BE130" i="2" s="1"/>
  <c r="K132" i="2"/>
  <c r="BE132" i="2" s="1"/>
  <c r="K38" i="2"/>
  <c r="AY60" i="1" s="1"/>
  <c r="BK128" i="2"/>
  <c r="K106" i="2"/>
  <c r="BE106" i="2" s="1"/>
  <c r="K122" i="2"/>
  <c r="BE122" i="2" s="1"/>
  <c r="BK104" i="2"/>
  <c r="K108" i="2"/>
  <c r="BE108" i="2" s="1"/>
  <c r="BK120" i="2"/>
  <c r="K124" i="2"/>
  <c r="BE124" i="2" s="1"/>
  <c r="BK136" i="2"/>
  <c r="F38" i="2"/>
  <c r="BC60" i="1" s="1"/>
  <c r="F59" i="8"/>
  <c r="F90" i="2"/>
  <c r="F58" i="2"/>
  <c r="F39" i="2"/>
  <c r="BD60" i="1" s="1"/>
  <c r="K96" i="2"/>
  <c r="BE96" i="2" s="1"/>
  <c r="BK96" i="2"/>
  <c r="R95" i="2"/>
  <c r="F40" i="2"/>
  <c r="BE60" i="1" s="1"/>
  <c r="F41" i="2"/>
  <c r="BF60" i="1" s="1"/>
  <c r="T95" i="2"/>
  <c r="T94" i="2" s="1"/>
  <c r="AW60" i="1" s="1"/>
  <c r="BK102" i="2"/>
  <c r="K102" i="2"/>
  <c r="BE102" i="2" s="1"/>
  <c r="Q95" i="2"/>
  <c r="BK118" i="2"/>
  <c r="K118" i="2"/>
  <c r="BE118" i="2" s="1"/>
  <c r="BK95" i="3"/>
  <c r="J88" i="2"/>
  <c r="J56" i="2"/>
  <c r="Q94" i="3"/>
  <c r="I63" i="3" s="1"/>
  <c r="K31" i="3" s="1"/>
  <c r="AS61" i="1" s="1"/>
  <c r="I64" i="3"/>
  <c r="BK110" i="2"/>
  <c r="K110" i="2"/>
  <c r="BE110" i="2" s="1"/>
  <c r="K126" i="2"/>
  <c r="BE126" i="2" s="1"/>
  <c r="K134" i="2"/>
  <c r="BE134" i="2" s="1"/>
  <c r="J59" i="3"/>
  <c r="K100" i="3"/>
  <c r="BE100" i="3" s="1"/>
  <c r="J58" i="4"/>
  <c r="K100" i="4"/>
  <c r="BE100" i="4" s="1"/>
  <c r="K108" i="4"/>
  <c r="BE108" i="4" s="1"/>
  <c r="K116" i="4"/>
  <c r="BE116" i="4" s="1"/>
  <c r="K124" i="4"/>
  <c r="BE124" i="4" s="1"/>
  <c r="BK142" i="4"/>
  <c r="K142" i="4"/>
  <c r="BE142" i="4" s="1"/>
  <c r="BK158" i="4"/>
  <c r="K158" i="4"/>
  <c r="BE158" i="4" s="1"/>
  <c r="BK214" i="4"/>
  <c r="K214" i="4"/>
  <c r="BE214" i="4" s="1"/>
  <c r="BK222" i="4"/>
  <c r="K222" i="4"/>
  <c r="BE222" i="4" s="1"/>
  <c r="BK230" i="4"/>
  <c r="K230" i="4"/>
  <c r="BE230" i="4" s="1"/>
  <c r="BK166" i="4"/>
  <c r="K166" i="4"/>
  <c r="BE166" i="4" s="1"/>
  <c r="BK134" i="4"/>
  <c r="K134" i="4"/>
  <c r="BE134" i="4" s="1"/>
  <c r="BK174" i="4"/>
  <c r="K174" i="4"/>
  <c r="BE174" i="4" s="1"/>
  <c r="BK182" i="4"/>
  <c r="K182" i="4"/>
  <c r="BE182" i="4" s="1"/>
  <c r="BK190" i="4"/>
  <c r="K190" i="4"/>
  <c r="BE190" i="4" s="1"/>
  <c r="BK150" i="4"/>
  <c r="K150" i="4"/>
  <c r="BE150" i="4" s="1"/>
  <c r="BK198" i="4"/>
  <c r="K198" i="4"/>
  <c r="BE198" i="4" s="1"/>
  <c r="BK206" i="4"/>
  <c r="K206" i="4"/>
  <c r="BE206" i="4" s="1"/>
  <c r="BK388" i="4"/>
  <c r="K388" i="4"/>
  <c r="BE388" i="4" s="1"/>
  <c r="BK428" i="4"/>
  <c r="K428" i="4"/>
  <c r="BE428" i="4" s="1"/>
  <c r="BK460" i="4"/>
  <c r="K460" i="4"/>
  <c r="BE460" i="4" s="1"/>
  <c r="BK492" i="4"/>
  <c r="K492" i="4"/>
  <c r="BE492" i="4" s="1"/>
  <c r="BK524" i="4"/>
  <c r="K524" i="4"/>
  <c r="BE524" i="4" s="1"/>
  <c r="BK556" i="4"/>
  <c r="K556" i="4"/>
  <c r="BE556" i="4" s="1"/>
  <c r="BK588" i="4"/>
  <c r="K588" i="4"/>
  <c r="BE588" i="4" s="1"/>
  <c r="BK620" i="4"/>
  <c r="K620" i="4"/>
  <c r="BE620" i="4" s="1"/>
  <c r="BK652" i="4"/>
  <c r="K652" i="4"/>
  <c r="BE652" i="4" s="1"/>
  <c r="BK684" i="4"/>
  <c r="K684" i="4"/>
  <c r="BE684" i="4" s="1"/>
  <c r="E84" i="5"/>
  <c r="E52" i="5"/>
  <c r="F91" i="5"/>
  <c r="F59" i="5"/>
  <c r="BK142" i="6"/>
  <c r="K142" i="6"/>
  <c r="BE142" i="6" s="1"/>
  <c r="Q94" i="7"/>
  <c r="I63" i="7" s="1"/>
  <c r="K31" i="7" s="1"/>
  <c r="AS65" i="1" s="1"/>
  <c r="I64" i="7"/>
  <c r="F90" i="8"/>
  <c r="F58" i="8"/>
  <c r="Q96" i="9"/>
  <c r="I63" i="9" s="1"/>
  <c r="K31" i="9" s="1"/>
  <c r="AS67" i="1" s="1"/>
  <c r="I64" i="9"/>
  <c r="Q100" i="9"/>
  <c r="I65" i="9" s="1"/>
  <c r="I66" i="9"/>
  <c r="K156" i="4"/>
  <c r="BE156" i="4" s="1"/>
  <c r="K164" i="4"/>
  <c r="BE164" i="4" s="1"/>
  <c r="K172" i="4"/>
  <c r="BE172" i="4" s="1"/>
  <c r="K180" i="4"/>
  <c r="BE180" i="4" s="1"/>
  <c r="K188" i="4"/>
  <c r="BE188" i="4" s="1"/>
  <c r="K196" i="4"/>
  <c r="BE196" i="4" s="1"/>
  <c r="K204" i="4"/>
  <c r="BE204" i="4" s="1"/>
  <c r="K212" i="4"/>
  <c r="BE212" i="4" s="1"/>
  <c r="K220" i="4"/>
  <c r="BE220" i="4" s="1"/>
  <c r="K228" i="4"/>
  <c r="BE228" i="4" s="1"/>
  <c r="K236" i="4"/>
  <c r="BE236" i="4" s="1"/>
  <c r="K244" i="4"/>
  <c r="BE244" i="4" s="1"/>
  <c r="K252" i="4"/>
  <c r="BE252" i="4" s="1"/>
  <c r="K260" i="4"/>
  <c r="BE260" i="4" s="1"/>
  <c r="K268" i="4"/>
  <c r="BE268" i="4" s="1"/>
  <c r="K276" i="4"/>
  <c r="BE276" i="4" s="1"/>
  <c r="K284" i="4"/>
  <c r="BE284" i="4" s="1"/>
  <c r="K292" i="4"/>
  <c r="BE292" i="4" s="1"/>
  <c r="K300" i="4"/>
  <c r="BE300" i="4" s="1"/>
  <c r="K308" i="4"/>
  <c r="BE308" i="4" s="1"/>
  <c r="K316" i="4"/>
  <c r="BE316" i="4" s="1"/>
  <c r="K324" i="4"/>
  <c r="BE324" i="4" s="1"/>
  <c r="K332" i="4"/>
  <c r="BE332" i="4" s="1"/>
  <c r="K340" i="4"/>
  <c r="BE340" i="4" s="1"/>
  <c r="K348" i="4"/>
  <c r="BE348" i="4" s="1"/>
  <c r="K356" i="4"/>
  <c r="BE356" i="4" s="1"/>
  <c r="K364" i="4"/>
  <c r="BE364" i="4" s="1"/>
  <c r="K372" i="4"/>
  <c r="BE372" i="4" s="1"/>
  <c r="K380" i="4"/>
  <c r="BE380" i="4" s="1"/>
  <c r="BK396" i="4"/>
  <c r="K396" i="4"/>
  <c r="BE396" i="4" s="1"/>
  <c r="BK412" i="4"/>
  <c r="K412" i="4"/>
  <c r="BE412" i="4" s="1"/>
  <c r="BK436" i="4"/>
  <c r="K436" i="4"/>
  <c r="BE436" i="4" s="1"/>
  <c r="BK468" i="4"/>
  <c r="K468" i="4"/>
  <c r="BE468" i="4" s="1"/>
  <c r="BK500" i="4"/>
  <c r="K500" i="4"/>
  <c r="BE500" i="4" s="1"/>
  <c r="BK532" i="4"/>
  <c r="K532" i="4"/>
  <c r="BE532" i="4" s="1"/>
  <c r="BK564" i="4"/>
  <c r="K564" i="4"/>
  <c r="BE564" i="4" s="1"/>
  <c r="BK596" i="4"/>
  <c r="K596" i="4"/>
  <c r="BE596" i="4" s="1"/>
  <c r="BK628" i="4"/>
  <c r="K628" i="4"/>
  <c r="BE628" i="4" s="1"/>
  <c r="BK660" i="4"/>
  <c r="K660" i="4"/>
  <c r="BE660" i="4" s="1"/>
  <c r="BK692" i="4"/>
  <c r="K692" i="4"/>
  <c r="BE692" i="4" s="1"/>
  <c r="J64" i="5"/>
  <c r="R94" i="5"/>
  <c r="J63" i="5" s="1"/>
  <c r="K32" i="5" s="1"/>
  <c r="AT63" i="1" s="1"/>
  <c r="K38" i="6"/>
  <c r="AY64" i="1" s="1"/>
  <c r="K104" i="6"/>
  <c r="BE104" i="6" s="1"/>
  <c r="BK104" i="6"/>
  <c r="R95" i="6"/>
  <c r="BK174" i="6"/>
  <c r="K174" i="6"/>
  <c r="BE174" i="6" s="1"/>
  <c r="T95" i="7"/>
  <c r="T94" i="7" s="1"/>
  <c r="AW65" i="1" s="1"/>
  <c r="K238" i="4"/>
  <c r="BE238" i="4" s="1"/>
  <c r="K246" i="4"/>
  <c r="BE246" i="4" s="1"/>
  <c r="K254" i="4"/>
  <c r="BE254" i="4" s="1"/>
  <c r="K262" i="4"/>
  <c r="BE262" i="4" s="1"/>
  <c r="K270" i="4"/>
  <c r="BE270" i="4" s="1"/>
  <c r="K278" i="4"/>
  <c r="BE278" i="4" s="1"/>
  <c r="K286" i="4"/>
  <c r="BE286" i="4" s="1"/>
  <c r="K294" i="4"/>
  <c r="BE294" i="4" s="1"/>
  <c r="K302" i="4"/>
  <c r="BE302" i="4" s="1"/>
  <c r="K310" i="4"/>
  <c r="BE310" i="4" s="1"/>
  <c r="K318" i="4"/>
  <c r="BE318" i="4" s="1"/>
  <c r="K326" i="4"/>
  <c r="BE326" i="4" s="1"/>
  <c r="K334" i="4"/>
  <c r="BE334" i="4" s="1"/>
  <c r="K342" i="4"/>
  <c r="BE342" i="4" s="1"/>
  <c r="K350" i="4"/>
  <c r="BE350" i="4" s="1"/>
  <c r="K358" i="4"/>
  <c r="BE358" i="4" s="1"/>
  <c r="K366" i="4"/>
  <c r="BE366" i="4" s="1"/>
  <c r="K374" i="4"/>
  <c r="BE374" i="4" s="1"/>
  <c r="BK420" i="4"/>
  <c r="K420" i="4"/>
  <c r="BE420" i="4" s="1"/>
  <c r="BK444" i="4"/>
  <c r="K444" i="4"/>
  <c r="BE444" i="4" s="1"/>
  <c r="BK476" i="4"/>
  <c r="K476" i="4"/>
  <c r="BE476" i="4" s="1"/>
  <c r="BK508" i="4"/>
  <c r="K508" i="4"/>
  <c r="BE508" i="4" s="1"/>
  <c r="BK540" i="4"/>
  <c r="K540" i="4"/>
  <c r="BE540" i="4" s="1"/>
  <c r="BK572" i="4"/>
  <c r="K572" i="4"/>
  <c r="BE572" i="4" s="1"/>
  <c r="BK604" i="4"/>
  <c r="K604" i="4"/>
  <c r="BE604" i="4" s="1"/>
  <c r="BK636" i="4"/>
  <c r="K636" i="4"/>
  <c r="BE636" i="4" s="1"/>
  <c r="BK668" i="4"/>
  <c r="K668" i="4"/>
  <c r="BE668" i="4" s="1"/>
  <c r="BK700" i="4"/>
  <c r="K700" i="4"/>
  <c r="BE700" i="4" s="1"/>
  <c r="F39" i="6"/>
  <c r="BD64" i="1" s="1"/>
  <c r="K136" i="6"/>
  <c r="BE136" i="6" s="1"/>
  <c r="BK136" i="6"/>
  <c r="BK404" i="4"/>
  <c r="K404" i="4"/>
  <c r="BE404" i="4" s="1"/>
  <c r="BK452" i="4"/>
  <c r="K452" i="4"/>
  <c r="BE452" i="4" s="1"/>
  <c r="BK484" i="4"/>
  <c r="K484" i="4"/>
  <c r="BE484" i="4" s="1"/>
  <c r="BK516" i="4"/>
  <c r="K516" i="4"/>
  <c r="BE516" i="4" s="1"/>
  <c r="BK548" i="4"/>
  <c r="K548" i="4"/>
  <c r="BE548" i="4" s="1"/>
  <c r="BK580" i="4"/>
  <c r="K580" i="4"/>
  <c r="BE580" i="4" s="1"/>
  <c r="BK612" i="4"/>
  <c r="K612" i="4"/>
  <c r="BE612" i="4" s="1"/>
  <c r="BK644" i="4"/>
  <c r="K644" i="4"/>
  <c r="BE644" i="4" s="1"/>
  <c r="BK676" i="4"/>
  <c r="K676" i="4"/>
  <c r="BE676" i="4" s="1"/>
  <c r="BK708" i="4"/>
  <c r="K708" i="4"/>
  <c r="BE708" i="4" s="1"/>
  <c r="Q94" i="5"/>
  <c r="I63" i="5" s="1"/>
  <c r="K31" i="5" s="1"/>
  <c r="AS63" i="1" s="1"/>
  <c r="I64" i="5"/>
  <c r="BK100" i="5"/>
  <c r="K100" i="5"/>
  <c r="BE100" i="5" s="1"/>
  <c r="X95" i="6"/>
  <c r="X94" i="6" s="1"/>
  <c r="Q95" i="6"/>
  <c r="BK110" i="6"/>
  <c r="K110" i="6"/>
  <c r="BE110" i="6" s="1"/>
  <c r="K168" i="6"/>
  <c r="BE168" i="6" s="1"/>
  <c r="BK168" i="6"/>
  <c r="BK198" i="6"/>
  <c r="K198" i="6"/>
  <c r="BE198" i="6" s="1"/>
  <c r="E84" i="7"/>
  <c r="E52" i="7"/>
  <c r="F90" i="6"/>
  <c r="F58" i="6"/>
  <c r="BK102" i="6"/>
  <c r="K102" i="6"/>
  <c r="BE102" i="6" s="1"/>
  <c r="BK134" i="6"/>
  <c r="K134" i="6"/>
  <c r="BE134" i="6" s="1"/>
  <c r="BK166" i="6"/>
  <c r="K166" i="6"/>
  <c r="BE166" i="6" s="1"/>
  <c r="BK160" i="7"/>
  <c r="K160" i="7"/>
  <c r="BE160" i="7" s="1"/>
  <c r="BK96" i="8"/>
  <c r="K96" i="8"/>
  <c r="BE96" i="8" s="1"/>
  <c r="BK96" i="9"/>
  <c r="K96" i="9" s="1"/>
  <c r="K63" i="9" s="1"/>
  <c r="K97" i="9"/>
  <c r="K64" i="9" s="1"/>
  <c r="V95" i="5"/>
  <c r="V94" i="5" s="1"/>
  <c r="BK102" i="5"/>
  <c r="BK116" i="5"/>
  <c r="K116" i="5"/>
  <c r="BE116" i="5" s="1"/>
  <c r="K96" i="6"/>
  <c r="BE96" i="6" s="1"/>
  <c r="BK112" i="6"/>
  <c r="BK126" i="6"/>
  <c r="K126" i="6"/>
  <c r="BE126" i="6" s="1"/>
  <c r="BK144" i="6"/>
  <c r="BK158" i="6"/>
  <c r="K158" i="6"/>
  <c r="BE158" i="6" s="1"/>
  <c r="BK176" i="6"/>
  <c r="BK112" i="7"/>
  <c r="K112" i="7"/>
  <c r="BE112" i="7" s="1"/>
  <c r="BK120" i="7"/>
  <c r="K120" i="7"/>
  <c r="BE120" i="7" s="1"/>
  <c r="F38" i="5"/>
  <c r="BC63" i="1" s="1"/>
  <c r="F40" i="5"/>
  <c r="BE63" i="1" s="1"/>
  <c r="BK108" i="5"/>
  <c r="K108" i="5"/>
  <c r="BE108" i="5" s="1"/>
  <c r="J88" i="6"/>
  <c r="J56" i="6"/>
  <c r="F38" i="6"/>
  <c r="BC64" i="1" s="1"/>
  <c r="F40" i="6"/>
  <c r="BE64" i="1" s="1"/>
  <c r="T95" i="6"/>
  <c r="T94" i="6" s="1"/>
  <c r="AW64" i="1" s="1"/>
  <c r="V95" i="6"/>
  <c r="V94" i="6" s="1"/>
  <c r="BK118" i="6"/>
  <c r="K118" i="6"/>
  <c r="BE118" i="6" s="1"/>
  <c r="BK150" i="6"/>
  <c r="K150" i="6"/>
  <c r="BE150" i="6" s="1"/>
  <c r="BK182" i="6"/>
  <c r="K182" i="6"/>
  <c r="BE182" i="6" s="1"/>
  <c r="F39" i="7"/>
  <c r="BD65" i="1" s="1"/>
  <c r="R95" i="7"/>
  <c r="F41" i="7"/>
  <c r="BF65" i="1" s="1"/>
  <c r="X95" i="7"/>
  <c r="X94" i="7" s="1"/>
  <c r="BK176" i="7"/>
  <c r="K176" i="7"/>
  <c r="BE176" i="7" s="1"/>
  <c r="F41" i="8"/>
  <c r="BF66" i="1" s="1"/>
  <c r="T95" i="8"/>
  <c r="T94" i="8" s="1"/>
  <c r="AW66" i="1" s="1"/>
  <c r="BK102" i="8"/>
  <c r="K102" i="8"/>
  <c r="BE102" i="8" s="1"/>
  <c r="F93" i="9"/>
  <c r="F59" i="9"/>
  <c r="K38" i="9"/>
  <c r="AY67" i="1" s="1"/>
  <c r="F38" i="9"/>
  <c r="BC67" i="1" s="1"/>
  <c r="F40" i="7"/>
  <c r="BE65" i="1" s="1"/>
  <c r="V95" i="7"/>
  <c r="V94" i="7" s="1"/>
  <c r="BK104" i="7"/>
  <c r="K104" i="7"/>
  <c r="BE104" i="7" s="1"/>
  <c r="BK128" i="7"/>
  <c r="K128" i="7"/>
  <c r="BE128" i="7" s="1"/>
  <c r="BK144" i="7"/>
  <c r="K144" i="7"/>
  <c r="BE144" i="7" s="1"/>
  <c r="BK152" i="7"/>
  <c r="K152" i="7"/>
  <c r="BE152" i="7" s="1"/>
  <c r="BK168" i="7"/>
  <c r="K168" i="7"/>
  <c r="BE168" i="7" s="1"/>
  <c r="BK184" i="7"/>
  <c r="K184" i="7"/>
  <c r="BE184" i="7" s="1"/>
  <c r="V95" i="8"/>
  <c r="V94" i="8" s="1"/>
  <c r="F39" i="9"/>
  <c r="BD67" i="1" s="1"/>
  <c r="R96" i="9"/>
  <c r="J63" i="9" s="1"/>
  <c r="K32" i="9" s="1"/>
  <c r="AT67" i="1" s="1"/>
  <c r="J64" i="9"/>
  <c r="F91" i="7"/>
  <c r="F59" i="7"/>
  <c r="K38" i="7"/>
  <c r="AY65" i="1" s="1"/>
  <c r="F38" i="7"/>
  <c r="BC65" i="1" s="1"/>
  <c r="BK136" i="7"/>
  <c r="K136" i="7"/>
  <c r="BE136" i="7" s="1"/>
  <c r="J88" i="8"/>
  <c r="J56" i="8"/>
  <c r="F38" i="8"/>
  <c r="BC66" i="1" s="1"/>
  <c r="BK110" i="8"/>
  <c r="K110" i="8"/>
  <c r="BE110" i="8" s="1"/>
  <c r="E86" i="9"/>
  <c r="E52" i="9"/>
  <c r="K204" i="6"/>
  <c r="BE204" i="6" s="1"/>
  <c r="J56" i="7"/>
  <c r="F58" i="7"/>
  <c r="K118" i="7"/>
  <c r="BE118" i="7" s="1"/>
  <c r="K126" i="7"/>
  <c r="BE126" i="7" s="1"/>
  <c r="K166" i="7"/>
  <c r="BE166" i="7" s="1"/>
  <c r="J59" i="8"/>
  <c r="K108" i="8"/>
  <c r="BE108" i="8" s="1"/>
  <c r="K116" i="8"/>
  <c r="BE116" i="8" s="1"/>
  <c r="J56" i="9"/>
  <c r="F58" i="9"/>
  <c r="J64" i="8" l="1"/>
  <c r="BK95" i="7"/>
  <c r="K95" i="7" s="1"/>
  <c r="K64" i="7" s="1"/>
  <c r="BK95" i="6"/>
  <c r="BK94" i="6" s="1"/>
  <c r="K94" i="6" s="1"/>
  <c r="K63" i="6" s="1"/>
  <c r="BK95" i="5"/>
  <c r="K95" i="5" s="1"/>
  <c r="K64" i="5" s="1"/>
  <c r="BK93" i="4"/>
  <c r="K93" i="4" s="1"/>
  <c r="K63" i="4" s="1"/>
  <c r="K30" i="4" s="1"/>
  <c r="J64" i="3"/>
  <c r="K30" i="9"/>
  <c r="AW59" i="1"/>
  <c r="R94" i="7"/>
  <c r="J63" i="7" s="1"/>
  <c r="K32" i="7" s="1"/>
  <c r="AT65" i="1" s="1"/>
  <c r="J64" i="7"/>
  <c r="J64" i="6"/>
  <c r="R94" i="6"/>
  <c r="J63" i="6" s="1"/>
  <c r="K32" i="6" s="1"/>
  <c r="AT64" i="1" s="1"/>
  <c r="BK94" i="3"/>
  <c r="K94" i="3" s="1"/>
  <c r="K63" i="3" s="1"/>
  <c r="K95" i="3"/>
  <c r="K64" i="3" s="1"/>
  <c r="I64" i="2"/>
  <c r="Q94" i="2"/>
  <c r="I63" i="2" s="1"/>
  <c r="K31" i="2" s="1"/>
  <c r="AS60" i="1" s="1"/>
  <c r="BF59" i="1"/>
  <c r="W38" i="1" s="1"/>
  <c r="BD59" i="1"/>
  <c r="BC59" i="1"/>
  <c r="BK95" i="8"/>
  <c r="Q94" i="6"/>
  <c r="I63" i="6" s="1"/>
  <c r="K31" i="6" s="1"/>
  <c r="AS64" i="1" s="1"/>
  <c r="I64" i="6"/>
  <c r="BE59" i="1"/>
  <c r="J64" i="2"/>
  <c r="R94" i="2"/>
  <c r="J63" i="2" s="1"/>
  <c r="K32" i="2" s="1"/>
  <c r="AT60" i="1" s="1"/>
  <c r="BK95" i="2"/>
  <c r="BK94" i="7" l="1"/>
  <c r="K94" i="7" s="1"/>
  <c r="K63" i="7" s="1"/>
  <c r="K30" i="7" s="1"/>
  <c r="K95" i="6"/>
  <c r="K64" i="6" s="1"/>
  <c r="AT59" i="1"/>
  <c r="AK28" i="1" s="1"/>
  <c r="BK94" i="5"/>
  <c r="K94" i="5" s="1"/>
  <c r="K63" i="5" s="1"/>
  <c r="W36" i="1"/>
  <c r="AZ59" i="1"/>
  <c r="K30" i="3"/>
  <c r="K30" i="5"/>
  <c r="K30" i="6"/>
  <c r="K95" i="8"/>
  <c r="K64" i="8" s="1"/>
  <c r="BK94" i="8"/>
  <c r="K94" i="8" s="1"/>
  <c r="K63" i="8" s="1"/>
  <c r="AS59" i="1"/>
  <c r="AK27" i="1" s="1"/>
  <c r="K72" i="4"/>
  <c r="K95" i="2"/>
  <c r="K64" i="2" s="1"/>
  <c r="BK94" i="2"/>
  <c r="K94" i="2" s="1"/>
  <c r="K63" i="2" s="1"/>
  <c r="BA59" i="1"/>
  <c r="W37" i="1"/>
  <c r="W35" i="1"/>
  <c r="AY59" i="1"/>
  <c r="AK35" i="1" s="1"/>
  <c r="K75" i="9"/>
  <c r="K30" i="8" l="1"/>
  <c r="K73" i="3"/>
  <c r="K66" i="4"/>
  <c r="BE72" i="4"/>
  <c r="K30" i="2"/>
  <c r="K73" i="6"/>
  <c r="BE75" i="9"/>
  <c r="K69" i="9"/>
  <c r="K73" i="7"/>
  <c r="K73" i="5"/>
  <c r="K33" i="9" l="1"/>
  <c r="K34" i="9" s="1"/>
  <c r="K77" i="9"/>
  <c r="BE73" i="7"/>
  <c r="K67" i="7"/>
  <c r="BE73" i="6"/>
  <c r="K67" i="6"/>
  <c r="BE73" i="5"/>
  <c r="K67" i="5"/>
  <c r="F37" i="9"/>
  <c r="BB67" i="1" s="1"/>
  <c r="K37" i="9"/>
  <c r="AX67" i="1" s="1"/>
  <c r="AV67" i="1" s="1"/>
  <c r="K73" i="2"/>
  <c r="BE73" i="3"/>
  <c r="K67" i="3"/>
  <c r="F37" i="4"/>
  <c r="BB62" i="1" s="1"/>
  <c r="K37" i="4"/>
  <c r="AX62" i="1" s="1"/>
  <c r="AV62" i="1" s="1"/>
  <c r="K33" i="4"/>
  <c r="K34" i="4" s="1"/>
  <c r="K74" i="4"/>
  <c r="K73" i="8"/>
  <c r="K33" i="5" l="1"/>
  <c r="K34" i="5" s="1"/>
  <c r="K75" i="5"/>
  <c r="K33" i="7"/>
  <c r="K34" i="7" s="1"/>
  <c r="K75" i="7"/>
  <c r="F37" i="5"/>
  <c r="BB63" i="1" s="1"/>
  <c r="K37" i="5"/>
  <c r="AX63" i="1" s="1"/>
  <c r="AV63" i="1" s="1"/>
  <c r="F37" i="7"/>
  <c r="BB65" i="1" s="1"/>
  <c r="K37" i="7"/>
  <c r="AX65" i="1" s="1"/>
  <c r="AV65" i="1" s="1"/>
  <c r="AG62" i="1"/>
  <c r="AN62" i="1" s="1"/>
  <c r="K43" i="4"/>
  <c r="K37" i="3"/>
  <c r="AX61" i="1" s="1"/>
  <c r="AV61" i="1" s="1"/>
  <c r="F37" i="3"/>
  <c r="BB61" i="1" s="1"/>
  <c r="K37" i="6"/>
  <c r="AX64" i="1" s="1"/>
  <c r="AV64" i="1" s="1"/>
  <c r="F37" i="6"/>
  <c r="BB64" i="1" s="1"/>
  <c r="K43" i="9"/>
  <c r="AG67" i="1"/>
  <c r="AN67" i="1" s="1"/>
  <c r="K67" i="8"/>
  <c r="BE73" i="8"/>
  <c r="K67" i="2"/>
  <c r="BE73" i="2"/>
  <c r="K33" i="3"/>
  <c r="K34" i="3" s="1"/>
  <c r="K75" i="3"/>
  <c r="K33" i="6"/>
  <c r="K34" i="6" s="1"/>
  <c r="K75" i="6"/>
  <c r="K37" i="2" l="1"/>
  <c r="AX60" i="1" s="1"/>
  <c r="AV60" i="1" s="1"/>
  <c r="F37" i="2"/>
  <c r="BB60" i="1" s="1"/>
  <c r="AG64" i="1"/>
  <c r="AN64" i="1" s="1"/>
  <c r="K43" i="6"/>
  <c r="K33" i="2"/>
  <c r="K34" i="2" s="1"/>
  <c r="K75" i="2"/>
  <c r="AG65" i="1"/>
  <c r="AN65" i="1" s="1"/>
  <c r="K43" i="7"/>
  <c r="K37" i="8"/>
  <c r="AX66" i="1" s="1"/>
  <c r="AV66" i="1" s="1"/>
  <c r="F37" i="8"/>
  <c r="BB66" i="1" s="1"/>
  <c r="AG61" i="1"/>
  <c r="AN61" i="1" s="1"/>
  <c r="K43" i="3"/>
  <c r="K33" i="8"/>
  <c r="K34" i="8" s="1"/>
  <c r="K75" i="8"/>
  <c r="AG63" i="1"/>
  <c r="AN63" i="1" s="1"/>
  <c r="K43" i="5"/>
  <c r="BB59" i="1" l="1"/>
  <c r="AG66" i="1"/>
  <c r="AN66" i="1" s="1"/>
  <c r="K43" i="8"/>
  <c r="AG60" i="1"/>
  <c r="K43" i="2"/>
  <c r="AG59" i="1" l="1"/>
  <c r="AN60" i="1"/>
  <c r="AX59" i="1"/>
  <c r="AV59" i="1" l="1"/>
  <c r="AN59" i="1" s="1"/>
  <c r="AG73" i="1"/>
  <c r="AG72" i="1"/>
  <c r="AG70" i="1"/>
  <c r="AK26" i="1"/>
  <c r="AG71" i="1"/>
  <c r="CD72" i="1" l="1"/>
  <c r="AV72" i="1"/>
  <c r="BY72" i="1" s="1"/>
  <c r="AV71" i="1"/>
  <c r="BY71" i="1" s="1"/>
  <c r="CD71" i="1"/>
  <c r="AV73" i="1"/>
  <c r="BY73" i="1" s="1"/>
  <c r="CD73" i="1"/>
  <c r="AG69" i="1"/>
  <c r="CD70" i="1"/>
  <c r="AV70" i="1"/>
  <c r="BY70" i="1" s="1"/>
  <c r="AN73" i="1" l="1"/>
  <c r="AK34" i="1"/>
  <c r="W34" i="1"/>
  <c r="AN70" i="1"/>
  <c r="AK29" i="1"/>
  <c r="AK31" i="1" s="1"/>
  <c r="AG75" i="1"/>
  <c r="AN71" i="1"/>
  <c r="AN72" i="1"/>
  <c r="AK40" i="1" l="1"/>
  <c r="AN69" i="1"/>
  <c r="AN75" i="1" s="1"/>
</calcChain>
</file>

<file path=xl/sharedStrings.xml><?xml version="1.0" encoding="utf-8"?>
<sst xmlns="http://schemas.openxmlformats.org/spreadsheetml/2006/main" count="10495" uniqueCount="1940">
  <si>
    <t>Export Komplet</t>
  </si>
  <si>
    <t/>
  </si>
  <si>
    <t>2.0</t>
  </si>
  <si>
    <t>ZAMOK</t>
  </si>
  <si>
    <t>False</t>
  </si>
  <si>
    <t>True</t>
  </si>
  <si>
    <t>{be523033-c3ab-4b63-b678-08f6f11ef2b3}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</si>
  <si>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</si>
  <si>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</si>
  <si>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</si>
  <si>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</si>
  <si>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</si>
  <si>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</si>
  <si>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</si>
  <si>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</si>
  <si>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2019/6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</si>
  <si>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</si>
  <si>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</si>
  <si>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2019 - 2022 revize o opravy EPS a EZS u SSZT Jihlava</t>
  </si>
  <si>
    <t>KSO:</t>
  </si>
  <si>
    <t>CC-CZ:</t>
  </si>
  <si>
    <t>Místo:</t>
  </si>
  <si>
    <t xml:space="preserve"> </t>
  </si>
  <si>
    <t>Datum:</t>
  </si>
  <si>
    <t>5. 3. 2019</t>
  </si>
  <si>
    <t>Zadavatel:</t>
  </si>
  <si>
    <t>IČ:</t>
  </si>
  <si>
    <t>DIČ:</t>
  </si>
  <si>
    <t>Uchazeč: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</si>
  <si>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</si>
  <si>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</si>
  <si>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</si>
  <si>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</si>
  <si>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</si>
  <si>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</si>
  <si>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</si>
  <si>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</si>
  <si>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</si>
  <si>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</si>
  <si>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</si>
  <si>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</si>
  <si>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</si>
  <si>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</si>
  <si>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</si>
  <si>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</si>
  <si>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</si>
  <si>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</si>
  <si>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</si>
  <si>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</si>
  <si>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</si>
  <si>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</si>
  <si>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</si>
  <si>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</si>
  <si>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</si>
  <si>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</si>
  <si>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</si>
  <si>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</si>
  <si>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</si>
  <si>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</si>
  <si>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</si>
  <si>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</si>
  <si>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</si>
  <si>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</si>
  <si>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</si>
  <si>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</si>
  <si>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</si>
  <si>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</si>
  <si>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</si>
  <si>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</si>
  <si>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</si>
  <si>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</si>
  <si>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</si>
  <si>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</si>
  <si>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</si>
  <si>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</si>
  <si>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</si>
  <si>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</si>
  <si>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</si>
  <si>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Prohlídky a revize EPS</t>
  </si>
  <si>
    <t>STA</t>
  </si>
  <si>
    <t>1</t>
  </si>
  <si>
    <t>{99154299-22c0-4868-a886-1381c54deced}</t>
  </si>
  <si>
    <t>2</t>
  </si>
  <si>
    <t>PS 03</t>
  </si>
  <si>
    <t>Prohlídky a revize EZS</t>
  </si>
  <si>
    <t>{10994e45-68a7-4321-98d1-ef9fbfe1bb11}</t>
  </si>
  <si>
    <t>PS 07</t>
  </si>
  <si>
    <t>Materiál a náhradní díly EPS, EZS</t>
  </si>
  <si>
    <t>{f161820b-08b7-4257-b7fa-b3dabb17159c}</t>
  </si>
  <si>
    <t>PS 05</t>
  </si>
  <si>
    <t>Prohlídky a revize ASHS</t>
  </si>
  <si>
    <t>{9249810f-13d1-4f1c-8543-a370dd37e0ff}</t>
  </si>
  <si>
    <t>PS 02</t>
  </si>
  <si>
    <t>Montáž a demontáž EPS</t>
  </si>
  <si>
    <t>{2536c90b-382c-423e-aa9c-aa9e050d8c76}</t>
  </si>
  <si>
    <t>PS 04</t>
  </si>
  <si>
    <t>Montáž a demontáž EZS</t>
  </si>
  <si>
    <t>{4ece6ef1-6f27-4c42-af65-3d1b910b3ecb}</t>
  </si>
  <si>
    <t>PS 06</t>
  </si>
  <si>
    <t>Montáž a demontáž ASHS</t>
  </si>
  <si>
    <t>{3cc9adba-868b-47d5-88a5-93e080e501e2}</t>
  </si>
  <si>
    <t>PS 08</t>
  </si>
  <si>
    <t>Vedlejší rozpočtové náklady</t>
  </si>
  <si>
    <t>{4c6eaa4e-d86e-406c-9d5d-7dee93aca323}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</si>
  <si>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</si>
  <si>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</si>
  <si>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</si>
  <si>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</si>
  <si>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</si>
  <si>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</si>
  <si>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</si>
  <si>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</si>
  <si>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</si>
  <si>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</si>
  <si>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</si>
  <si>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PS 01 - Prohlídky a revize EPS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</si>
  <si>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</si>
  <si>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</si>
  <si>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</si>
  <si>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</si>
  <si>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</si>
  <si>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</si>
  <si>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</si>
  <si>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</si>
  <si>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OST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</si>
  <si>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</si>
  <si>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</si>
  <si>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</si>
  <si>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</si>
  <si>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</si>
  <si>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</si>
  <si>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</si>
  <si>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</si>
  <si>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</si>
  <si>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</si>
  <si>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</si>
  <si>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</si>
  <si>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</si>
  <si>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</si>
  <si>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</si>
  <si>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</si>
  <si>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</si>
  <si>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</si>
  <si>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</si>
  <si>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</si>
  <si>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</si>
  <si>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</si>
  <si>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</si>
  <si>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</si>
  <si>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</si>
  <si>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</si>
  <si>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</si>
  <si>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</si>
  <si>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</si>
  <si>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</si>
  <si>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</si>
  <si>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17</t>
  </si>
  <si>
    <t>K</t>
  </si>
  <si>
    <t>7598045085</t>
  </si>
  <si>
    <t>Systém EPS oživení a nastavení</t>
  </si>
  <si>
    <t>soubor</t>
  </si>
  <si>
    <t>Sborník UOŽI 01 2019</t>
  </si>
  <si>
    <t>512</t>
  </si>
  <si>
    <t>517541923</t>
  </si>
  <si>
    <t>PP</t>
  </si>
  <si>
    <t>Systém EPS oživení a nastavení - podle technických podmínek a specifikací pro daný typ zařízení</t>
  </si>
  <si>
    <t>18</t>
  </si>
  <si>
    <t>7598045090</t>
  </si>
  <si>
    <t>Systém EPS naprogramování ústředny</t>
  </si>
  <si>
    <t>kus</t>
  </si>
  <si>
    <t>-362160342</t>
  </si>
  <si>
    <t>Systém EPS naprogramování ústředny - podle technických podmínek a specifikací pro daný typ zařízení</t>
  </si>
  <si>
    <t>19</t>
  </si>
  <si>
    <t>7598045095</t>
  </si>
  <si>
    <t>Systém EPS zaškolení obsluhy</t>
  </si>
  <si>
    <t>-642302985</t>
  </si>
  <si>
    <t>Systém EPS zaškolení obsluhy - podle technických podmínek a specifikací pro daný typ zařízení</t>
  </si>
  <si>
    <t>20</t>
  </si>
  <si>
    <t>7598045100</t>
  </si>
  <si>
    <t>Systém EPS vyhotovení protokolu o funkční zkoušce</t>
  </si>
  <si>
    <t>-1601359944</t>
  </si>
  <si>
    <t>Systém EPS vyhotovení protokolu o funkční zkoušce - podle technických podmínek a specifikací pro daný typ zařízení</t>
  </si>
  <si>
    <t>7598045105</t>
  </si>
  <si>
    <t>Revize požární ústředny 1 smyčka</t>
  </si>
  <si>
    <t>1506672402</t>
  </si>
  <si>
    <t>Revize požární ústředny 1 smyčka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</si>
  <si>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7598045110</t>
  </si>
  <si>
    <t>Revize požární ústředny do 8 smyček</t>
  </si>
  <si>
    <t>752243199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</si>
  <si>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</si>
  <si>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3</t>
  </si>
  <si>
    <t>7598045115</t>
  </si>
  <si>
    <t>Revize požární ústředny do 16 smyček</t>
  </si>
  <si>
    <t>240981561</t>
  </si>
  <si>
    <t>Revize požární ústředny do 16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</si>
  <si>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7598045120</t>
  </si>
  <si>
    <t>Revize požární ústředny do 24 smyček</t>
  </si>
  <si>
    <t>-997796400</t>
  </si>
  <si>
    <t>Revize požární ústředny do 24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</si>
  <si>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5</t>
  </si>
  <si>
    <t>7598045125</t>
  </si>
  <si>
    <t>Revize požární ústředny do 32 smyček</t>
  </si>
  <si>
    <t>-1496446329</t>
  </si>
  <si>
    <t>Revize požární ústředny do 32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</si>
  <si>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6</t>
  </si>
  <si>
    <t>7598045130</t>
  </si>
  <si>
    <t>Revize požární ústředny do 48 smyček</t>
  </si>
  <si>
    <t>651739188</t>
  </si>
  <si>
    <t>Revize požární ústředny do 48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</si>
  <si>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</t>
  </si>
  <si>
    <t>7598045135</t>
  </si>
  <si>
    <t>Revize hlásiče automatického</t>
  </si>
  <si>
    <t>793955461</t>
  </si>
  <si>
    <t>Revize hlásiče automatického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</si>
  <si>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8</t>
  </si>
  <si>
    <t>7598045140</t>
  </si>
  <si>
    <t>Revize hlásiče tlačítkového</t>
  </si>
  <si>
    <t>626662320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</si>
  <si>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</si>
  <si>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9</t>
  </si>
  <si>
    <t>7598045145</t>
  </si>
  <si>
    <t>Revize hlásiče automatického s chemickým čištěním vložky</t>
  </si>
  <si>
    <t>1560582247</t>
  </si>
  <si>
    <t>Revize hlásiče automatického s chemickým čištěním vložky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</si>
  <si>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10</t>
  </si>
  <si>
    <t>7598045150</t>
  </si>
  <si>
    <t>Revize hlásiče požárního</t>
  </si>
  <si>
    <t>502018583</t>
  </si>
  <si>
    <t>Revize hlásiče požárního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</si>
  <si>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11</t>
  </si>
  <si>
    <t>7598045155</t>
  </si>
  <si>
    <t>Revize signalizačního panelu do 8 smyček</t>
  </si>
  <si>
    <t>1465806477</t>
  </si>
  <si>
    <t>Revize signalizačního panelu do 8 smyček - očištění panelu včetně vnitřku, vizuální kontrola tlačítek, přepínačů, vodičů a svorkovnice, elektrická kontrola světelných a zvukových signalizačních prostředků, kontrola přenosu signálů z PÚ na panel</t>
  </si>
  <si>
    <t>12</t>
  </si>
  <si>
    <t>7598045160</t>
  </si>
  <si>
    <t>Revize signalizačního panelu do 16 smyček</t>
  </si>
  <si>
    <t>-1751961639</t>
  </si>
  <si>
    <t>Revize signalizačního panelu do 16 smyček - očištění panelu včetně vnitřku, vizuální kontrola tlačítek, přepínačů, vodičů a svorkovnice, elektrická kontrola světelných a zvukových signalizačních prostředků, kontrola přenosu signálů z PÚ na panel</t>
  </si>
  <si>
    <t>13</t>
  </si>
  <si>
    <t>7598045165</t>
  </si>
  <si>
    <t>Revize signalizačního panelu do 32 smyček</t>
  </si>
  <si>
    <t>-2045569583</t>
  </si>
  <si>
    <t>Revize signalizačního panelu do 32 smyček - očištění panelu včetně vnitřku, vizuální kontrola tlačítek, přepínačů, vodičů a svorkovnice, elektrická kontrola světelných a zvukových signalizačních prostředků, kontrola přenosu signálů z PÚ na panel</t>
  </si>
  <si>
    <t>14</t>
  </si>
  <si>
    <t>7598045170</t>
  </si>
  <si>
    <t>Revize signalizačního panelu do 48 smyček</t>
  </si>
  <si>
    <t>-434088230</t>
  </si>
  <si>
    <t>Revize signalizačního panelu do 48 smyček - očištění panelu včetně vnitřku, vizuální kontrola tlačítek, přepínačů, vodičů a svorkovnice, elektrická kontrola světelných a zvukových signalizačních prostředků, kontrola přenosu signálů z PÚ na panel</t>
  </si>
  <si>
    <t>7598045175</t>
  </si>
  <si>
    <t>Revize ovládací jednotky</t>
  </si>
  <si>
    <t>-1812023453</t>
  </si>
  <si>
    <t>Revize ovládací jednotky - podle technických podmínek a specifikací pro daný typ zařízení</t>
  </si>
  <si>
    <t>16</t>
  </si>
  <si>
    <t>7598045180</t>
  </si>
  <si>
    <t>Revize tlakové lahve</t>
  </si>
  <si>
    <t>-818460866</t>
  </si>
  <si>
    <t>Revize tlakové lahve - podle technických podmínek a specifikací pro daný typ zařízení</t>
  </si>
  <si>
    <t>7598095653</t>
  </si>
  <si>
    <t>Vyhotovení revizní správy EPS - elektrická požární signalizace</t>
  </si>
  <si>
    <t>375166188</t>
  </si>
  <si>
    <t>Vyhotovení revizní správy EPS - elektrická požární signalizace - vykonání prohlídky a  zkoušky pro napájení elektrického zařízení včetně vyhotovení revizní zprávy podle vyhl. 100/1995 Sb. a norem ČSN</t>
  </si>
  <si>
    <t>PS 03 - Prohlídky a revize EZS</t>
  </si>
  <si>
    <t>7598045010</t>
  </si>
  <si>
    <t>Revize spínače koncového</t>
  </si>
  <si>
    <t>-700957955</t>
  </si>
  <si>
    <t>Revize spínače koncového - vyhledání krabice dle projektu, demontáž víčka, přezkoušení funkce, zakrytování</t>
  </si>
  <si>
    <t>7598045020</t>
  </si>
  <si>
    <t>Zařízení EZS revize zařízení v rozsahu 1 ústředny</t>
  </si>
  <si>
    <t>-1093986237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</si>
  <si>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</si>
  <si>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7598045025</t>
  </si>
  <si>
    <t>Zařízení EZS revize infrazávory - vysílač a přijímač</t>
  </si>
  <si>
    <t>-1375261581</t>
  </si>
  <si>
    <t>Zařízení EZS revize infrazávory - vysílač a přijímač - přezkoušení funkce, kontrola stavu, vystavení protokolu a odevzdání do provozu</t>
  </si>
  <si>
    <t>30</t>
  </si>
  <si>
    <t>-901163708</t>
  </si>
  <si>
    <t>7598095655</t>
  </si>
  <si>
    <t>Vyhotovení revizní správy EZS - elektronická zabezpečovací signalizace</t>
  </si>
  <si>
    <t>903883330</t>
  </si>
  <si>
    <t>Vyhotovení revizní správy EZS - elektronická zabezpečovací signalizace - vykonání prohlídky a  zkoušky pro napájení elektrického zařízení včetně vyhotovení revizní zprávy podle vyhl. 100/1995 Sb. a norem ČSN</t>
  </si>
  <si>
    <t>PS 07 - Materiál a náhradní díly EPS, EZS</t>
  </si>
  <si>
    <t>M</t>
  </si>
  <si>
    <t>7596410015</t>
  </si>
  <si>
    <t>Ústředny Ústředna analogová - 512 adres</t>
  </si>
  <si>
    <t>-1050729614</t>
  </si>
  <si>
    <t>191</t>
  </si>
  <si>
    <t>7596200003</t>
  </si>
  <si>
    <t>Indikátory horkoběžnosti EPS + SHZ Firestop - 12kg + 4kg</t>
  </si>
  <si>
    <t>sada</t>
  </si>
  <si>
    <t>128</t>
  </si>
  <si>
    <t>1201601942</t>
  </si>
  <si>
    <t>7596410010</t>
  </si>
  <si>
    <t>Ústředny Ústředna analogová - 256 adres</t>
  </si>
  <si>
    <t>870646555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</si>
  <si>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</si>
  <si>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</si>
  <si>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-108971313</t>
  </si>
  <si>
    <t>7596410095</t>
  </si>
  <si>
    <t>Ústředny Deska komunikace pro síťování ústředen MHU 115</t>
  </si>
  <si>
    <t>1345559053</t>
  </si>
  <si>
    <t>7596410100</t>
  </si>
  <si>
    <t>Ústředny SW konfigurační pro MHU 110/111 "po proškol.+smlouva"</t>
  </si>
  <si>
    <t>341838093</t>
  </si>
  <si>
    <t>7596410105</t>
  </si>
  <si>
    <t>Ústředny SW diagnostický pro MHU 110/111 "smlouva"</t>
  </si>
  <si>
    <t>1756884296</t>
  </si>
  <si>
    <t>7596410110</t>
  </si>
  <si>
    <t>Ústředny SW konfigurační pro MHU 113 včetně kabelu</t>
  </si>
  <si>
    <t>-746482943</t>
  </si>
  <si>
    <t>7596410120</t>
  </si>
  <si>
    <t>Ústředny SW konfigurační pro MHU 115 "po proškol.+smlouva"</t>
  </si>
  <si>
    <t>624141513</t>
  </si>
  <si>
    <t>7596410200</t>
  </si>
  <si>
    <t>Ústředny Prvky pro analogový adresovatelný systém Linka RS 485 Jednotka výstupů - 8x reléový výstup, v krabici</t>
  </si>
  <si>
    <t>1225468269</t>
  </si>
  <si>
    <t>7596410205</t>
  </si>
  <si>
    <t>Ústředny Prvky pro analogový adresovatelný systém Linka RS 485 Jednotka výstupů - 8x otevřený kolektor, v krabici</t>
  </si>
  <si>
    <t>1144955790</t>
  </si>
  <si>
    <t>7596410210</t>
  </si>
  <si>
    <t>Ústředny Prvky pro analogový adresovatelný systém Linka RS 485 Jednotka výstupů - samostatná deska</t>
  </si>
  <si>
    <t>732761531</t>
  </si>
  <si>
    <t>7596410215</t>
  </si>
  <si>
    <t>Ústředny Prvky pro analogový adresovatelný systém Linka RS 485 Modul reléový do MHY 918 (2ks relé)</t>
  </si>
  <si>
    <t>-835835416</t>
  </si>
  <si>
    <t>7596410220</t>
  </si>
  <si>
    <t>Ústředny Prvky pro analogový adresovatelný systém Linka RS 485 Jednotka výstupů - konektor (1ks)</t>
  </si>
  <si>
    <t>1432394675</t>
  </si>
  <si>
    <t>7596410250</t>
  </si>
  <si>
    <t>Ústředny Prvky linkové vstupně výstupní Vstupní prvek s izolátorem (hlásič technologický)</t>
  </si>
  <si>
    <t>96867885</t>
  </si>
  <si>
    <t>7596410255</t>
  </si>
  <si>
    <t>Ústředny Prvky linkové vstupně výstupní Vstupní prvek čtyřnásobný, v krabici</t>
  </si>
  <si>
    <t>-1188727749</t>
  </si>
  <si>
    <t>7596410260</t>
  </si>
  <si>
    <t>Ústředny Prvky linkové vstupně výstupní Jednotka multiadresná pro rekonstrukce  MHU 103,106,108</t>
  </si>
  <si>
    <t>810888580</t>
  </si>
  <si>
    <t>7596410265</t>
  </si>
  <si>
    <t>Ústředny Prvky linkové vstupně výstupní Jednotka adresovací pro přípojení konvenčních hlásičů</t>
  </si>
  <si>
    <t>-328805704</t>
  </si>
  <si>
    <t>7596410270</t>
  </si>
  <si>
    <t>Ústředny Prvky linkové vstupně výstupní Vstupní / Výstupní prvek (člen akční)</t>
  </si>
  <si>
    <t>1138202916</t>
  </si>
  <si>
    <t>7596410275</t>
  </si>
  <si>
    <t>Ústředny Prvky linkové vstupně výstupní Modul adresovatelný pro sirénu (maják)</t>
  </si>
  <si>
    <t>908725300</t>
  </si>
  <si>
    <t>7596410280</t>
  </si>
  <si>
    <t>Ústředny Prvky linkové vstupně výstupní Jednotka vstupně/výstupní (4xIN/4xOUT), v krabici</t>
  </si>
  <si>
    <t>-1731979090</t>
  </si>
  <si>
    <t>7596410285</t>
  </si>
  <si>
    <t>Ústředny Prvky linkové vstupně výstupní Jednotka vstupně/výstupní (8xIN/8xOUT), v krabici</t>
  </si>
  <si>
    <t>-876905238</t>
  </si>
  <si>
    <t>22</t>
  </si>
  <si>
    <t>7596420010</t>
  </si>
  <si>
    <t>Tabla a OPPO Tablo k MHU 110, MHU 111</t>
  </si>
  <si>
    <t>1226873073</t>
  </si>
  <si>
    <t>23</t>
  </si>
  <si>
    <t>7596420015</t>
  </si>
  <si>
    <t>Tabla a OPPO Tablo k MHU 115</t>
  </si>
  <si>
    <t>-385156973</t>
  </si>
  <si>
    <t>24</t>
  </si>
  <si>
    <t>7596420100</t>
  </si>
  <si>
    <t>Tabla a OPPO Obslužné pole požární ochrany k MHU 110/111</t>
  </si>
  <si>
    <t>890851577</t>
  </si>
  <si>
    <t>25</t>
  </si>
  <si>
    <t>7596420110</t>
  </si>
  <si>
    <t>Tabla a OPPO Přídavný panel pro připojení OPPO k MHU 103 - 109</t>
  </si>
  <si>
    <t>1330281145</t>
  </si>
  <si>
    <t>26</t>
  </si>
  <si>
    <t>7596420120</t>
  </si>
  <si>
    <t>Tabla a OPPO Deska přídavná pro OPPO pro ústředny MHU 110, 111</t>
  </si>
  <si>
    <t>-1056823973</t>
  </si>
  <si>
    <t>27</t>
  </si>
  <si>
    <t>7596430010</t>
  </si>
  <si>
    <t>Sirény a majáky Siréna (certifikovaná - CPD) 9-28Vss, 102 dB, odběr 16mA/24V, IP 65, vysoká patice, rudá</t>
  </si>
  <si>
    <t>1594708332</t>
  </si>
  <si>
    <t>28</t>
  </si>
  <si>
    <t>7596430015</t>
  </si>
  <si>
    <t>Sirény a majáky Siréna (certifikovaná - CPD) 9-28Vss, 102 dB, odbě  16mA/24V, IP 65, nízká patice, rudá</t>
  </si>
  <si>
    <t>1139534250</t>
  </si>
  <si>
    <t>29</t>
  </si>
  <si>
    <t>7596430020</t>
  </si>
  <si>
    <t>Sirény a majáky Siréna (certifikovaná - CPD) 9-28Vss, 102 dB, odběr 16mA/24V, IP 65, vysoká patice, bílá</t>
  </si>
  <si>
    <t>315487522</t>
  </si>
  <si>
    <t>7596430025</t>
  </si>
  <si>
    <t>Sirény a majáky Siréna (certifikovaná - CPD) 9-28Vss, 94 dB, odběr 10mA, IP 54, plochá, nízká, kulatá</t>
  </si>
  <si>
    <t>617995144</t>
  </si>
  <si>
    <t>31</t>
  </si>
  <si>
    <t>7596430030</t>
  </si>
  <si>
    <t>Sirény a majáky Siréna (certifikovaná - CPD) 9-28Vss, 94 dB, odběr 10mA, IP 54, bílá, čtvercová, zápustná</t>
  </si>
  <si>
    <t>235110592</t>
  </si>
  <si>
    <t>32</t>
  </si>
  <si>
    <t>7596430110</t>
  </si>
  <si>
    <t>Sirény a majáky Maják 9-60Vss, 88mA/24V, IP 65, 1Hz, -25 až 70°C, červený</t>
  </si>
  <si>
    <t>-565083936</t>
  </si>
  <si>
    <t>33</t>
  </si>
  <si>
    <t>7596430115</t>
  </si>
  <si>
    <t>Sirény a majáky Maják 9-60Vss, 88mA/24V, IP 65, 1Hz, -25 až 70°C, žlutý</t>
  </si>
  <si>
    <t>-836938304</t>
  </si>
  <si>
    <t>34</t>
  </si>
  <si>
    <t>7596430120</t>
  </si>
  <si>
    <t>Sirény a majáky Maják 9-28Vss,6mA/24V,1Hz,červenáled čočka, bílý nízký</t>
  </si>
  <si>
    <t>2071362108</t>
  </si>
  <si>
    <t>35</t>
  </si>
  <si>
    <t>7596430210</t>
  </si>
  <si>
    <t>Sirény a majáky Maják+Siréna (certifikované - CPD) 9-28Vss, 20mA/24V, IP 65, 1Hz,červ. maják,červ. tělo, vysoká</t>
  </si>
  <si>
    <t>-758434201</t>
  </si>
  <si>
    <t>36</t>
  </si>
  <si>
    <t>7596430215</t>
  </si>
  <si>
    <t>Sirény a majáky Maják+Siréna (certifikované - CPD) 9-28Vss, 20mA/24V, IP 65, 1Hz,červ. maják,bílé tělo, vysoká</t>
  </si>
  <si>
    <t>1452890163</t>
  </si>
  <si>
    <t>37</t>
  </si>
  <si>
    <t>7596430220</t>
  </si>
  <si>
    <t>Sirény a majáky Maják+Siréna (certifikované - CPD) 9-28Vss, 20mA/24V, IP 65, 1Hz,oranž.maják,bílé tělo, vysoká</t>
  </si>
  <si>
    <t>83980264</t>
  </si>
  <si>
    <t>38</t>
  </si>
  <si>
    <t>7596440010</t>
  </si>
  <si>
    <t>Hlásiče Bytový detektor CO včetně baterie</t>
  </si>
  <si>
    <t>-689817478</t>
  </si>
  <si>
    <t>39</t>
  </si>
  <si>
    <t>7596440020</t>
  </si>
  <si>
    <t>Hlásiče Autonomní optokouřový detektor 9V, včetně baterie, propojitelný</t>
  </si>
  <si>
    <t>879948483</t>
  </si>
  <si>
    <t>40</t>
  </si>
  <si>
    <t>7596440050</t>
  </si>
  <si>
    <t>Hlásiče Interaktivní a adresovatelné hlásiče Hlásič kouře ionizační interaktivní</t>
  </si>
  <si>
    <t>-125575362</t>
  </si>
  <si>
    <t>41</t>
  </si>
  <si>
    <t>7596440055</t>
  </si>
  <si>
    <t>Hlásiče Interaktivní a adresovatelné hlásiče Hlásič kouře optický adresovatelný</t>
  </si>
  <si>
    <t>-758209483</t>
  </si>
  <si>
    <t>42</t>
  </si>
  <si>
    <t>7596440060</t>
  </si>
  <si>
    <t>Hlásiče Interaktivní a adresovatelné hlásiče Hlásič kouře optický interaktivní</t>
  </si>
  <si>
    <t>168328483</t>
  </si>
  <si>
    <t>43</t>
  </si>
  <si>
    <t>7596440065</t>
  </si>
  <si>
    <t>Hlásiče Interaktivní a adresovatelné hlásiče Hlásič teplot interaktivní,(45÷90)°C</t>
  </si>
  <si>
    <t>542328187</t>
  </si>
  <si>
    <t>44</t>
  </si>
  <si>
    <t>7596440070</t>
  </si>
  <si>
    <t>Hlásiče Interaktivní a adresovatelné hlásiče Hlásič multisenzorový interaktivní</t>
  </si>
  <si>
    <t>-1360956822</t>
  </si>
  <si>
    <t>45</t>
  </si>
  <si>
    <t>7596440075</t>
  </si>
  <si>
    <t>Hlásiče Interaktivní a adresovatelné hlásiče Hlásič ionizační adresovatelný, zvýšená mech.odolnost - IP54</t>
  </si>
  <si>
    <t>-907504391</t>
  </si>
  <si>
    <t>46</t>
  </si>
  <si>
    <t>7596440100</t>
  </si>
  <si>
    <t>Hlásiče Interaktivní a adresovatelné hlásiče Zásuvka pro adresovatelné a interaktivní hlásiče</t>
  </si>
  <si>
    <t>1219252770</t>
  </si>
  <si>
    <t>47</t>
  </si>
  <si>
    <t>7596440120</t>
  </si>
  <si>
    <t>Hlásiče Lineární optické hlásiče Hlásič kouře lineární interaktivní P+V, univerzální, IP 54</t>
  </si>
  <si>
    <t>-1066968684</t>
  </si>
  <si>
    <t>48</t>
  </si>
  <si>
    <t>7596440125</t>
  </si>
  <si>
    <t>Hlásiče Lineární optické hlásiče Hlásič kouře lineární interaktivní - odrazová verze, univerzální</t>
  </si>
  <si>
    <t>530003056</t>
  </si>
  <si>
    <t>49</t>
  </si>
  <si>
    <t>7596440150</t>
  </si>
  <si>
    <t>Hlásiče Lineární optické hlásiče Přípravek indikační IP 40 k MHG 661, 662</t>
  </si>
  <si>
    <t>-274358385</t>
  </si>
  <si>
    <t>50</t>
  </si>
  <si>
    <t>7596440155</t>
  </si>
  <si>
    <t>Hlásiče Lineární optické hlásiče Přípravek indikační IP 54 k MHG 661, 662</t>
  </si>
  <si>
    <t>-469548759</t>
  </si>
  <si>
    <t>51</t>
  </si>
  <si>
    <t>7596440200</t>
  </si>
  <si>
    <t>Hlásiče Konvenční hlásiče Hlásič kouře optický konvenční napěťový</t>
  </si>
  <si>
    <t>-1864300530</t>
  </si>
  <si>
    <t>52</t>
  </si>
  <si>
    <t>7596440205</t>
  </si>
  <si>
    <t>Hlásiče Konvenční hlásiče Hlásič kouře optický konvenční proudový</t>
  </si>
  <si>
    <t>-2036015949</t>
  </si>
  <si>
    <t>53</t>
  </si>
  <si>
    <t>7596440210</t>
  </si>
  <si>
    <t>Hlásiče Konvenční hlásiče Hlásič kouře optický konvenční napěťový, EXE</t>
  </si>
  <si>
    <t>-2081593474</t>
  </si>
  <si>
    <t>54</t>
  </si>
  <si>
    <t>7596440215</t>
  </si>
  <si>
    <t>Hlásiče Konvenční hlásiče Hlásič kouře optický konvenční proudový, EXE</t>
  </si>
  <si>
    <t>-469496712</t>
  </si>
  <si>
    <t>55</t>
  </si>
  <si>
    <t>7596440220</t>
  </si>
  <si>
    <t>Hlásiče Konvenční hlásiče Hlásič teplot konvenční, napěťový</t>
  </si>
  <si>
    <t>-1038905443</t>
  </si>
  <si>
    <t>56</t>
  </si>
  <si>
    <t>7596440225</t>
  </si>
  <si>
    <t>Hlásiče Konvenční hlásiče Hlásič teplot konvenční, proudový</t>
  </si>
  <si>
    <t>-1982441748</t>
  </si>
  <si>
    <t>57</t>
  </si>
  <si>
    <t>7596440230</t>
  </si>
  <si>
    <t>Hlásiče Konvenční hlásiče Hlásič plamene konvenční, napěťový</t>
  </si>
  <si>
    <t>-1523986657</t>
  </si>
  <si>
    <t>58</t>
  </si>
  <si>
    <t>7596440235</t>
  </si>
  <si>
    <t>Hlásiče Konvenční hlásiče Hlásič plamene proudový, jen jako ND</t>
  </si>
  <si>
    <t>-122013695</t>
  </si>
  <si>
    <t>59</t>
  </si>
  <si>
    <t>7596440240</t>
  </si>
  <si>
    <t>Hlásiče Konvenční hlásiče Hlásič teplot konvenční, napěťový,(54÷70) °C, EXE</t>
  </si>
  <si>
    <t>958790638</t>
  </si>
  <si>
    <t>60</t>
  </si>
  <si>
    <t>7596440245</t>
  </si>
  <si>
    <t>Hlásiče Konvenční hlásiče Hlásič teplot konvenční, napěťový,(69÷85) °C, EXE</t>
  </si>
  <si>
    <t>-1101231483</t>
  </si>
  <si>
    <t>61</t>
  </si>
  <si>
    <t>7596440250</t>
  </si>
  <si>
    <t>Hlásiče Konvenční hlásiče Hlásič teplot konvenční, proudový,(69÷85) °C, EXE</t>
  </si>
  <si>
    <t>-1857932316</t>
  </si>
  <si>
    <t>62</t>
  </si>
  <si>
    <t>7596440255</t>
  </si>
  <si>
    <t>Hlásiče Konvenční hlásiče Hlásič plamene konvenční napěťový, IP 65,EXE</t>
  </si>
  <si>
    <t>-1489628880</t>
  </si>
  <si>
    <t>63</t>
  </si>
  <si>
    <t>7596440300</t>
  </si>
  <si>
    <t>Hlásiče Zásuvky, svorkovnice Zásuvka pro konvenční hlásiče</t>
  </si>
  <si>
    <t>663293494</t>
  </si>
  <si>
    <t>64</t>
  </si>
  <si>
    <t>7596440305</t>
  </si>
  <si>
    <t>Hlásiče Zásuvky, svorkovnice Svorkovnice - IP 65, EXE</t>
  </si>
  <si>
    <t>-330757134</t>
  </si>
  <si>
    <t>65</t>
  </si>
  <si>
    <t>7596440310</t>
  </si>
  <si>
    <t>Hlásiče Zásuvky, svorkovnice Svorkovnice - IP 65</t>
  </si>
  <si>
    <t>707901219</t>
  </si>
  <si>
    <t>66</t>
  </si>
  <si>
    <t>7596440330</t>
  </si>
  <si>
    <t>Hlásiče Zásuvky, svorkovnice Redukce z MHY 717 na MHY 734</t>
  </si>
  <si>
    <t>391897430</t>
  </si>
  <si>
    <t>67</t>
  </si>
  <si>
    <t>7596440335</t>
  </si>
  <si>
    <t>Hlásiče Zásuvky, svorkovnice Vyhřívání hlásičů požáru s vyšším krytím</t>
  </si>
  <si>
    <t>-2145035903</t>
  </si>
  <si>
    <t>68</t>
  </si>
  <si>
    <t>7596440350</t>
  </si>
  <si>
    <t>Hlásiče Příslušenství zásuvek a svorkovnic Držák svorkovnice MHY703, MHY713, MHY730</t>
  </si>
  <si>
    <t>829297886</t>
  </si>
  <si>
    <t>69</t>
  </si>
  <si>
    <t>7596440355</t>
  </si>
  <si>
    <t>Hlásiče Příslušenství zásuvek a svorkovnic Držák pro MHY 734</t>
  </si>
  <si>
    <t>62712372</t>
  </si>
  <si>
    <t>70</t>
  </si>
  <si>
    <t>7596440360</t>
  </si>
  <si>
    <t>Hlásiče Příslušenství zásuvek a svorkovnic Nástavec pro MHY 734 (mezikruží pro kabely-CYKY)</t>
  </si>
  <si>
    <t>2056027031</t>
  </si>
  <si>
    <t>71</t>
  </si>
  <si>
    <t>7596440365</t>
  </si>
  <si>
    <t>Hlásiče Příslušenství zásuvek a svorkovnic Podložka pro MHY 734</t>
  </si>
  <si>
    <t>779648586</t>
  </si>
  <si>
    <t>72</t>
  </si>
  <si>
    <t>7596440370</t>
  </si>
  <si>
    <t>Hlásiče Příslušenství zásuvek a svorkovnic Krycí deska PVC pro MHY 734</t>
  </si>
  <si>
    <t>-200205748</t>
  </si>
  <si>
    <t>73</t>
  </si>
  <si>
    <t>7596450010</t>
  </si>
  <si>
    <t>Tlačítkové hlásiče Tlačítkový hlásič adresovatelný - IP 65</t>
  </si>
  <si>
    <t>1739733217</t>
  </si>
  <si>
    <t>74</t>
  </si>
  <si>
    <t>7596450005</t>
  </si>
  <si>
    <t>Tlačítkové hlásiče Tlačítkový hlásič adresovatelný</t>
  </si>
  <si>
    <t>1071853346</t>
  </si>
  <si>
    <t>75</t>
  </si>
  <si>
    <t>7596450015</t>
  </si>
  <si>
    <t>Tlačítkové hlásiče Tlačítkový hlásič adresovatelný IP 65, EXE, od -20 do +70 °C</t>
  </si>
  <si>
    <t>1992970350</t>
  </si>
  <si>
    <t>76</t>
  </si>
  <si>
    <t>7596450020</t>
  </si>
  <si>
    <t>Tlačítkové hlásiče Tlačítkový hlásič adresovatelný IP 65, EXE, od -40 do +70 °C</t>
  </si>
  <si>
    <t>2123856589</t>
  </si>
  <si>
    <t>77</t>
  </si>
  <si>
    <t>7596450050</t>
  </si>
  <si>
    <t>Tlačítkové hlásiče Tlačítkový hlásič napěťový</t>
  </si>
  <si>
    <t>2001653570</t>
  </si>
  <si>
    <t>78</t>
  </si>
  <si>
    <t>7596450055</t>
  </si>
  <si>
    <t>Tlačítkové hlásiče Tlačítkový hlásič proudový</t>
  </si>
  <si>
    <t>-2066750845</t>
  </si>
  <si>
    <t>79</t>
  </si>
  <si>
    <t>7596450070</t>
  </si>
  <si>
    <t>Tlačítkové hlásiče Tlačítkový hlásič konvenční, napěťový, IP 65,EXE, od -20 do +70°C</t>
  </si>
  <si>
    <t>-793292195</t>
  </si>
  <si>
    <t>80</t>
  </si>
  <si>
    <t>7596450075</t>
  </si>
  <si>
    <t>Tlačítkové hlásiče Tlačítkový hlásič konvenční, napěťový, IP 65,EXE, od -40 do +70°C</t>
  </si>
  <si>
    <t>288755378</t>
  </si>
  <si>
    <t>81</t>
  </si>
  <si>
    <t>7596450080</t>
  </si>
  <si>
    <t>Tlačítkové hlásiče Tlačítkový hlásič konvenční, proudový, IP 65,EXE, od -20 do +70°C</t>
  </si>
  <si>
    <t>-1316319293</t>
  </si>
  <si>
    <t>82</t>
  </si>
  <si>
    <t>7596450085</t>
  </si>
  <si>
    <t>Tlačítkové hlásiče Tlačítkový hlásič konvenční, proudový, IP 65,EXE, od -40 do +70°C</t>
  </si>
  <si>
    <t>1898463925</t>
  </si>
  <si>
    <t>83</t>
  </si>
  <si>
    <t>7596450110</t>
  </si>
  <si>
    <t>Tlačítkové hlásiče Tlačítkový hlásič speciální 4 LED</t>
  </si>
  <si>
    <t>1676063295</t>
  </si>
  <si>
    <t>84</t>
  </si>
  <si>
    <t>7596450115</t>
  </si>
  <si>
    <t>Tlačítkové hlásiče Tlačítkový hlásič speciální 1 LED, spínací kontakt s aretací</t>
  </si>
  <si>
    <t>2015998339</t>
  </si>
  <si>
    <t>85</t>
  </si>
  <si>
    <t>7596450120</t>
  </si>
  <si>
    <t>Tlačítkové hlásiče Tlačítkový hlásič speciální, 1LED, spínací kontakt bez aretace</t>
  </si>
  <si>
    <t>1462340505</t>
  </si>
  <si>
    <t>86</t>
  </si>
  <si>
    <t>7596450200</t>
  </si>
  <si>
    <t>Tlačítkové hlásiče Tlačítko se signalizačním a výkonovým kontaktem 3A</t>
  </si>
  <si>
    <t>741291657</t>
  </si>
  <si>
    <t>87</t>
  </si>
  <si>
    <t>7596460010</t>
  </si>
  <si>
    <t>Náhradní díly k EPS Deska linková - 128 adres</t>
  </si>
  <si>
    <t>-1580793357</t>
  </si>
  <si>
    <t>88</t>
  </si>
  <si>
    <t>7596460020</t>
  </si>
  <si>
    <t>Náhradní díly k EPS Deska smyčková - 4 konvenční smyčky</t>
  </si>
  <si>
    <t>-225125921</t>
  </si>
  <si>
    <t>89</t>
  </si>
  <si>
    <t>7596460030</t>
  </si>
  <si>
    <t>Náhradní díly k EPS Deska pro připojení tabla,OPPO,ZDP,vstupně/výstupnívh prvků</t>
  </si>
  <si>
    <t>-1696428862</t>
  </si>
  <si>
    <t>90</t>
  </si>
  <si>
    <t>7596460040</t>
  </si>
  <si>
    <t>Náhradní díly k EPS Displej sestavený</t>
  </si>
  <si>
    <t>-377472051</t>
  </si>
  <si>
    <t>91</t>
  </si>
  <si>
    <t>7596460050</t>
  </si>
  <si>
    <t>Náhradní díly k EPS Paměť EPROM vč. SW (dle verze hardwaru ustředny)</t>
  </si>
  <si>
    <t>-64472088</t>
  </si>
  <si>
    <t>92</t>
  </si>
  <si>
    <t>7596460060</t>
  </si>
  <si>
    <t>Náhradní díly k EPS Sklo velké 8x8 k tlačítkovým hlásičům MHA 108,141,901,902,</t>
  </si>
  <si>
    <t>313107583</t>
  </si>
  <si>
    <t>93</t>
  </si>
  <si>
    <t>7596460070</t>
  </si>
  <si>
    <t>Náhradní díly k EPS Jednotka galvanického oddělení pro tisk</t>
  </si>
  <si>
    <t>-30277046</t>
  </si>
  <si>
    <t>94</t>
  </si>
  <si>
    <t>7596460100</t>
  </si>
  <si>
    <t>Náhradní díly k EPS Paralelní signalizace, IP54 s paticí MHY713</t>
  </si>
  <si>
    <t>1146485725</t>
  </si>
  <si>
    <t>95</t>
  </si>
  <si>
    <t>7596460110</t>
  </si>
  <si>
    <t>Náhradní díly k EPS Paralelní signalizace, IP40</t>
  </si>
  <si>
    <t>713465822</t>
  </si>
  <si>
    <t>96</t>
  </si>
  <si>
    <t>7596460120</t>
  </si>
  <si>
    <t>Náhradní díly k EPS Hlásící a spouštěcí zařízení</t>
  </si>
  <si>
    <t>745206358</t>
  </si>
  <si>
    <t>97</t>
  </si>
  <si>
    <t>7596460130</t>
  </si>
  <si>
    <t>Náhradní díly k EPS Zásuvka pro požární uzávěry</t>
  </si>
  <si>
    <t>1240751078</t>
  </si>
  <si>
    <t>98</t>
  </si>
  <si>
    <t>7596460140</t>
  </si>
  <si>
    <t>Náhradní díly k EPS Zásuvka autonomní pro interakt. Hlásič - relé Požár, Porucha</t>
  </si>
  <si>
    <t>1180661419</t>
  </si>
  <si>
    <t>99</t>
  </si>
  <si>
    <t>7596460150</t>
  </si>
  <si>
    <t>Náhradní díly k EPS Zásuvka autonomní s výst. Pop. a Por. se svorkovnicí</t>
  </si>
  <si>
    <t>1796809471</t>
  </si>
  <si>
    <t>100</t>
  </si>
  <si>
    <t>7596460160</t>
  </si>
  <si>
    <t>Náhradní díly k EPS Zásuvka autonomní s výst. Pop. a Por. s krimpl. konektorem</t>
  </si>
  <si>
    <t>-397221377</t>
  </si>
  <si>
    <t>101</t>
  </si>
  <si>
    <t>7596460170</t>
  </si>
  <si>
    <t>Náhradní díly k EPS Adaptér pro zásuvku do vzduchotechniky</t>
  </si>
  <si>
    <t>-274608672</t>
  </si>
  <si>
    <t>102</t>
  </si>
  <si>
    <t>7596460200</t>
  </si>
  <si>
    <t>Náhradní díly k EPS Krabice na klíče (bez skla 8x8)</t>
  </si>
  <si>
    <t>-1594762085</t>
  </si>
  <si>
    <t>103</t>
  </si>
  <si>
    <t>7596460210</t>
  </si>
  <si>
    <t>Náhradní díly k EPS Krabice s popisem pro tlač. MHA 108, 141, 901, 902</t>
  </si>
  <si>
    <t>-1959664986</t>
  </si>
  <si>
    <t>104</t>
  </si>
  <si>
    <t>7596460300</t>
  </si>
  <si>
    <t>Náhradní díly k EPS MHU 109 Deska smyček MHU 109 vč. procesoru a paměti (D647)</t>
  </si>
  <si>
    <t>210210159</t>
  </si>
  <si>
    <t>105</t>
  </si>
  <si>
    <t>7596460305</t>
  </si>
  <si>
    <t>Náhradní díly k EPS MHU 109 Deska displeje MHU 109 vč. procesoru a pamětí (SW 3.50)</t>
  </si>
  <si>
    <t>-2036786165</t>
  </si>
  <si>
    <t>106</t>
  </si>
  <si>
    <t>7596460310</t>
  </si>
  <si>
    <t>Náhradní díly k EPS MHU 109 Paměť EPROM včetně SW verze MHU 109 - displej</t>
  </si>
  <si>
    <t>1127811667</t>
  </si>
  <si>
    <t>107</t>
  </si>
  <si>
    <t>7596460315</t>
  </si>
  <si>
    <t>Náhradní díly k EPS MHU 109 Paměť EPROM včetně SW verze MHU 109 - deska smyček</t>
  </si>
  <si>
    <t>-80116128</t>
  </si>
  <si>
    <t>108</t>
  </si>
  <si>
    <t>7596460320</t>
  </si>
  <si>
    <t>Náhradní díly k EPS MHU 109 Zálohovaná paměť RAM MHU 109</t>
  </si>
  <si>
    <t>337861312</t>
  </si>
  <si>
    <t>109</t>
  </si>
  <si>
    <t>7596460350</t>
  </si>
  <si>
    <t>Náhradní díly k EPS MHU 110 Deska systémová - HW 2</t>
  </si>
  <si>
    <t>-733743245</t>
  </si>
  <si>
    <t>110</t>
  </si>
  <si>
    <t>7596460355</t>
  </si>
  <si>
    <t>Náhradní díly k EPS MHU 110 Deska systémová - HW 3</t>
  </si>
  <si>
    <t>1130640491</t>
  </si>
  <si>
    <t>111</t>
  </si>
  <si>
    <t>7596460360</t>
  </si>
  <si>
    <t>Náhradní díly k EPS MHU 110 Deska ovládání</t>
  </si>
  <si>
    <t>744329163</t>
  </si>
  <si>
    <t>112</t>
  </si>
  <si>
    <t>7596460365</t>
  </si>
  <si>
    <t>Náhradní díly k EPS MHU 110 Deska zdroje - HW 2</t>
  </si>
  <si>
    <t>978675685</t>
  </si>
  <si>
    <t>113</t>
  </si>
  <si>
    <t>7596460370</t>
  </si>
  <si>
    <t>Náhradní díly k EPS MHU 110 Deska zdroje - HW 3</t>
  </si>
  <si>
    <t>-1402454524</t>
  </si>
  <si>
    <t>114</t>
  </si>
  <si>
    <t>7596460375</t>
  </si>
  <si>
    <t>Náhradní díly k EPS MHU 110 Deska síťová</t>
  </si>
  <si>
    <t>-1326984989</t>
  </si>
  <si>
    <t>115</t>
  </si>
  <si>
    <t>7596460380</t>
  </si>
  <si>
    <t>Náhradní díly k EPS MHU 110 Deska linková MHU 110/111</t>
  </si>
  <si>
    <t>1120549904</t>
  </si>
  <si>
    <t>116</t>
  </si>
  <si>
    <t>7596460385</t>
  </si>
  <si>
    <t>Náhradní díly k EPS MHU 110 Štítek klávesnice fóliový</t>
  </si>
  <si>
    <t>-250582171</t>
  </si>
  <si>
    <t>117</t>
  </si>
  <si>
    <t>7596460400</t>
  </si>
  <si>
    <t>Náhradní díly k EPS MHU 111 Deska systémová - HW 2</t>
  </si>
  <si>
    <t>-1785182111</t>
  </si>
  <si>
    <t>118</t>
  </si>
  <si>
    <t>7596460405</t>
  </si>
  <si>
    <t>Náhradní díly k EPS MHU 111 Deska systémová - HW 3</t>
  </si>
  <si>
    <t>-192591381</t>
  </si>
  <si>
    <t>119</t>
  </si>
  <si>
    <t>7596460410</t>
  </si>
  <si>
    <t>Náhradní díly k EPS MHU 111 Deska ovládání</t>
  </si>
  <si>
    <t>1796138548</t>
  </si>
  <si>
    <t>120</t>
  </si>
  <si>
    <t>7596460415</t>
  </si>
  <si>
    <t>Náhradní díly k EPS MHU 111 Displej sestavený</t>
  </si>
  <si>
    <t>116913463</t>
  </si>
  <si>
    <t>121</t>
  </si>
  <si>
    <t>7596460420</t>
  </si>
  <si>
    <t>Náhradní díly k EPS MHU 111 Deska zdroje - HW 2</t>
  </si>
  <si>
    <t>1972096959</t>
  </si>
  <si>
    <t>122</t>
  </si>
  <si>
    <t>7596460425</t>
  </si>
  <si>
    <t>Náhradní díly k EPS MHU 111 Deska zdroje - HW 3</t>
  </si>
  <si>
    <t>880832028</t>
  </si>
  <si>
    <t>123</t>
  </si>
  <si>
    <t>7596460430</t>
  </si>
  <si>
    <t>Náhradní díly k EPS MHU 111 Deska síťová</t>
  </si>
  <si>
    <t>-1507769886</t>
  </si>
  <si>
    <t>124</t>
  </si>
  <si>
    <t>7596460435</t>
  </si>
  <si>
    <t>Náhradní díly k EPS MHU 111 Štítek klávesnice fóliový</t>
  </si>
  <si>
    <t>1092452546</t>
  </si>
  <si>
    <t>125</t>
  </si>
  <si>
    <t>7596460450</t>
  </si>
  <si>
    <t>Náhradní díly k EPS MHU 113 Deska smyček</t>
  </si>
  <si>
    <t>-176529428</t>
  </si>
  <si>
    <t>192</t>
  </si>
  <si>
    <t>7596470010</t>
  </si>
  <si>
    <t>ASHS Sigma CP, 2 smyčky, povrchová montáž</t>
  </si>
  <si>
    <t>-1353745484</t>
  </si>
  <si>
    <t>193</t>
  </si>
  <si>
    <t>7596470020</t>
  </si>
  <si>
    <t>ASHS Sigma CP, 2 smyčky, zápustná montáž</t>
  </si>
  <si>
    <t>-388097242</t>
  </si>
  <si>
    <t>194</t>
  </si>
  <si>
    <t>7596470030</t>
  </si>
  <si>
    <t>ASHS Sigma CP, 4 smyčky, povrchová montáž</t>
  </si>
  <si>
    <t>226937847</t>
  </si>
  <si>
    <t>195</t>
  </si>
  <si>
    <t>7596470040</t>
  </si>
  <si>
    <t>ASHS Sigma CP, 4 smyčky, zápustná montáž</t>
  </si>
  <si>
    <t>-346064493</t>
  </si>
  <si>
    <t>196</t>
  </si>
  <si>
    <t>7596470050</t>
  </si>
  <si>
    <t>ASHS Sigma CP, 8 smyček, povrchová montáž</t>
  </si>
  <si>
    <t>1040689896</t>
  </si>
  <si>
    <t>197</t>
  </si>
  <si>
    <t>7596470060</t>
  </si>
  <si>
    <t>ASHS Sigma CP, 8 smyček, zápustná montáž</t>
  </si>
  <si>
    <t>-932080118</t>
  </si>
  <si>
    <t>198</t>
  </si>
  <si>
    <t>7596470070</t>
  </si>
  <si>
    <t>ASHS Lůžko pro zápustnou montáž</t>
  </si>
  <si>
    <t>-860784693</t>
  </si>
  <si>
    <t>199</t>
  </si>
  <si>
    <t>7596470080</t>
  </si>
  <si>
    <t>ASHS Jednotka LCMU</t>
  </si>
  <si>
    <t>-1555345513</t>
  </si>
  <si>
    <t>200</t>
  </si>
  <si>
    <t>7596470090</t>
  </si>
  <si>
    <t>ASHS Deska výstupů ústředny Sigma CP</t>
  </si>
  <si>
    <t>-1342293502</t>
  </si>
  <si>
    <t>201</t>
  </si>
  <si>
    <t>7596470100</t>
  </si>
  <si>
    <t>ASHS Deska sirénních výstupů Sigma CP</t>
  </si>
  <si>
    <t>-707820938</t>
  </si>
  <si>
    <t>202</t>
  </si>
  <si>
    <t>7596470110</t>
  </si>
  <si>
    <t>ASHS PCB Sigma CP, 2 smyčky (K11020M2)</t>
  </si>
  <si>
    <t>-2069940689</t>
  </si>
  <si>
    <t>203</t>
  </si>
  <si>
    <t>7596470120</t>
  </si>
  <si>
    <t>ASHS PCB Sigma CP, 4 smyčky (K11040M2)</t>
  </si>
  <si>
    <t>-1002822568</t>
  </si>
  <si>
    <t>204</t>
  </si>
  <si>
    <t>7596470130</t>
  </si>
  <si>
    <t>ASHS PCB Sigma CP, 8 smyček (K11080M2)</t>
  </si>
  <si>
    <t>-1355979680</t>
  </si>
  <si>
    <t>205</t>
  </si>
  <si>
    <t>7596470140</t>
  </si>
  <si>
    <t>ASHS Sigma CP-R, tablo obsluhy, 2 smyčky, 24V</t>
  </si>
  <si>
    <t>341538681</t>
  </si>
  <si>
    <t>206</t>
  </si>
  <si>
    <t>7596470150</t>
  </si>
  <si>
    <t>ASHS Sigma CP-R, tablo obsluhy, 2 smyčky, 24V, zápust.</t>
  </si>
  <si>
    <t>1165880925</t>
  </si>
  <si>
    <t>207</t>
  </si>
  <si>
    <t>7596470160</t>
  </si>
  <si>
    <t>ASHS Sigma CP-R, tablo obsluhy, 4 smyčky, 24V</t>
  </si>
  <si>
    <t>-1540847827</t>
  </si>
  <si>
    <t>208</t>
  </si>
  <si>
    <t>7596470170</t>
  </si>
  <si>
    <t>ASHS Sigma CP-R, tablo obsluhy, 4 smyčky, 24V, zápust.</t>
  </si>
  <si>
    <t>-297289239</t>
  </si>
  <si>
    <t>209</t>
  </si>
  <si>
    <t>7596470180</t>
  </si>
  <si>
    <t>ASHS Sigma CP-R, tablo obsluhy, 8 smyček, 24V</t>
  </si>
  <si>
    <t>-1164545220</t>
  </si>
  <si>
    <t>210</t>
  </si>
  <si>
    <t>7596470190</t>
  </si>
  <si>
    <t>ASHS Sigma CP-R, tablo obsluhy, 8 smyček, 24V, zápust.</t>
  </si>
  <si>
    <t>1348184344</t>
  </si>
  <si>
    <t>211</t>
  </si>
  <si>
    <t>7596470200</t>
  </si>
  <si>
    <t>ASHS Sigma CP-R, tablo obsluhy, 2 smyčky, 230V</t>
  </si>
  <si>
    <t>1799642007</t>
  </si>
  <si>
    <t>212</t>
  </si>
  <si>
    <t>7596470210</t>
  </si>
  <si>
    <t>ASHS Sigma CP-R, tablo obsluhy, 2 smyčky, 230V, zápust.</t>
  </si>
  <si>
    <t>796314563</t>
  </si>
  <si>
    <t>213</t>
  </si>
  <si>
    <t>7596470220</t>
  </si>
  <si>
    <t>ASHS Sigma CP-R, tablo obsluhy, 4 smyčky, 230V</t>
  </si>
  <si>
    <t>1127835073</t>
  </si>
  <si>
    <t>214</t>
  </si>
  <si>
    <t>7596470230</t>
  </si>
  <si>
    <t>ASHS Sigma CP-R, tablo obsluhy, 4 smyčky, 230V, zápust.</t>
  </si>
  <si>
    <t>-43699190</t>
  </si>
  <si>
    <t>215</t>
  </si>
  <si>
    <t>7596470240</t>
  </si>
  <si>
    <t>ASHS Sigma CP-R, tablo obsluhy, 8 smyček, 230V</t>
  </si>
  <si>
    <t>2119281839</t>
  </si>
  <si>
    <t>216</t>
  </si>
  <si>
    <t>7596470250</t>
  </si>
  <si>
    <t>ASHS Sigma CP-R, tablo obsluhy, 8 smyček, 230V, zápust.</t>
  </si>
  <si>
    <t>465607442</t>
  </si>
  <si>
    <t>217</t>
  </si>
  <si>
    <t>7596470260</t>
  </si>
  <si>
    <t>ASHS Sigma XT 3+1, hasicí ústředna, povrchová montáž</t>
  </si>
  <si>
    <t>464317756</t>
  </si>
  <si>
    <t>218</t>
  </si>
  <si>
    <t>7596470270</t>
  </si>
  <si>
    <t>ASHS Sigma XT 3+1, hasicí ústředna, zápustná montáž</t>
  </si>
  <si>
    <t>-177616198</t>
  </si>
  <si>
    <t>219</t>
  </si>
  <si>
    <t>7596470280</t>
  </si>
  <si>
    <t>ASHS Deska výstupů ústředny Sigma XT v krabici</t>
  </si>
  <si>
    <t>1757519196</t>
  </si>
  <si>
    <t>220</t>
  </si>
  <si>
    <t>7596470290</t>
  </si>
  <si>
    <t>ASHS Deska výstupů ústředny Sigma XT v krabici se zdrojem 0.75A</t>
  </si>
  <si>
    <t>139786014</t>
  </si>
  <si>
    <t>221</t>
  </si>
  <si>
    <t>7596470300</t>
  </si>
  <si>
    <t>ASHS Sigma XT+ EŘZ, 1 hasební úsek</t>
  </si>
  <si>
    <t>-369617404</t>
  </si>
  <si>
    <t>222</t>
  </si>
  <si>
    <t>7596470310</t>
  </si>
  <si>
    <t>ASHS Sigma XT+ 2+1, hasicí ústředna (2 smyčky, 1 hasební úsek)</t>
  </si>
  <si>
    <t>-458951828</t>
  </si>
  <si>
    <t>223</t>
  </si>
  <si>
    <t>7596470320</t>
  </si>
  <si>
    <t>ASHS Sigma XT+ 4+1, hasicí ústředna (4 smyčky, 1 hasební úsek)</t>
  </si>
  <si>
    <t>-1595119554</t>
  </si>
  <si>
    <t>224</t>
  </si>
  <si>
    <t>7596470330</t>
  </si>
  <si>
    <t>ASHS Sigma XT+ 8+1, hasicí ústředna (8 smyček, 1 hasební úsek)</t>
  </si>
  <si>
    <t>-1779764217</t>
  </si>
  <si>
    <t>225</t>
  </si>
  <si>
    <t>7596470340</t>
  </si>
  <si>
    <t>ASHS Hasicí modul k rozšíření ústředny (PCB a čelní panel)</t>
  </si>
  <si>
    <t>-1609648428</t>
  </si>
  <si>
    <t>226</t>
  </si>
  <si>
    <t>7596470350</t>
  </si>
  <si>
    <t>ASHS Sigma Si, tlačítko nouzové přerušení, zelené tl.</t>
  </si>
  <si>
    <t>-1786360412</t>
  </si>
  <si>
    <t>227</t>
  </si>
  <si>
    <t>7596470360</t>
  </si>
  <si>
    <t>ASHS Výstražný panel "HAŠENÍ NEVSTUPOVAT"</t>
  </si>
  <si>
    <t>-1835591477</t>
  </si>
  <si>
    <t>228</t>
  </si>
  <si>
    <t>7596470370</t>
  </si>
  <si>
    <t>ASHS 5 l tlaková nádoba</t>
  </si>
  <si>
    <t>994054092</t>
  </si>
  <si>
    <t>229</t>
  </si>
  <si>
    <t>7596470380</t>
  </si>
  <si>
    <t>ASHS 8 l tlaková nádoba</t>
  </si>
  <si>
    <t>-1277184352</t>
  </si>
  <si>
    <t>230</t>
  </si>
  <si>
    <t>7596470390</t>
  </si>
  <si>
    <t>ASHS 16 l tlaková nádoba</t>
  </si>
  <si>
    <t>-745334514</t>
  </si>
  <si>
    <t>231</t>
  </si>
  <si>
    <t>7596470400</t>
  </si>
  <si>
    <t>ASHS 28 l tlaková nádoba</t>
  </si>
  <si>
    <t>-802307703</t>
  </si>
  <si>
    <t>232</t>
  </si>
  <si>
    <t>7596470410</t>
  </si>
  <si>
    <t>ASHS 51 l tlaková nádoba</t>
  </si>
  <si>
    <t>1192328818</t>
  </si>
  <si>
    <t>233</t>
  </si>
  <si>
    <t>7596470420</t>
  </si>
  <si>
    <t>ASHS 81 l tlaková nádoba</t>
  </si>
  <si>
    <t>-4716865</t>
  </si>
  <si>
    <t>234</t>
  </si>
  <si>
    <t>7596470430</t>
  </si>
  <si>
    <t>ASHS 142 l tlaková nádoba</t>
  </si>
  <si>
    <t>841919514</t>
  </si>
  <si>
    <t>235</t>
  </si>
  <si>
    <t>7596470440</t>
  </si>
  <si>
    <t>ASHS Ventil tlakové nádoby 40</t>
  </si>
  <si>
    <t>-30810367</t>
  </si>
  <si>
    <t>236</t>
  </si>
  <si>
    <t>7596470450</t>
  </si>
  <si>
    <t>ASHS Ventil tlakové nádoby 50</t>
  </si>
  <si>
    <t>1367773790</t>
  </si>
  <si>
    <t>237</t>
  </si>
  <si>
    <t>7596470460</t>
  </si>
  <si>
    <t>ASHS Ventil tlakové nádoby 65</t>
  </si>
  <si>
    <t>-1023139555</t>
  </si>
  <si>
    <t>238</t>
  </si>
  <si>
    <t>7596470470</t>
  </si>
  <si>
    <t>ASHS Manometr</t>
  </si>
  <si>
    <t>-994177363</t>
  </si>
  <si>
    <t>239</t>
  </si>
  <si>
    <t>7596470480</t>
  </si>
  <si>
    <t>ASHS 2 vst. 50mm sběrné potrubí, pozink</t>
  </si>
  <si>
    <t>843661872</t>
  </si>
  <si>
    <t>240</t>
  </si>
  <si>
    <t>7596470490</t>
  </si>
  <si>
    <t>ASHS 2 vst. 80mm sběrné potrubí, pozink</t>
  </si>
  <si>
    <t>-236186127</t>
  </si>
  <si>
    <t>241</t>
  </si>
  <si>
    <t>7596470500</t>
  </si>
  <si>
    <t>ASHS 3 vst. 80mm sběrné potrubí, pozink</t>
  </si>
  <si>
    <t>-2100114707</t>
  </si>
  <si>
    <t>242</t>
  </si>
  <si>
    <t>7596470510</t>
  </si>
  <si>
    <t>ASHS 2 vst. 100mm sběrné potrubí, pozink</t>
  </si>
  <si>
    <t>437321719</t>
  </si>
  <si>
    <t>243</t>
  </si>
  <si>
    <t>7596470520</t>
  </si>
  <si>
    <t>ASHS 3 vst. 100mm sběrné potrubí, pozink</t>
  </si>
  <si>
    <t>-714589201</t>
  </si>
  <si>
    <t>244</t>
  </si>
  <si>
    <t>7596470530</t>
  </si>
  <si>
    <t>ASHS Elektrický spouštěč, 24V=/0,2 A (pro ventily GCV 40,50,65)</t>
  </si>
  <si>
    <t>-742981817</t>
  </si>
  <si>
    <t>245</t>
  </si>
  <si>
    <t>7596470540</t>
  </si>
  <si>
    <t>ASHS Monitor tlaku v láhvi</t>
  </si>
  <si>
    <t>-581539390</t>
  </si>
  <si>
    <t>246</t>
  </si>
  <si>
    <t>7596470550</t>
  </si>
  <si>
    <t>ASHS Tlakový spínač</t>
  </si>
  <si>
    <t>-1701064077</t>
  </si>
  <si>
    <t>247</t>
  </si>
  <si>
    <t>7596470560</t>
  </si>
  <si>
    <t>ASHS Výstražné značení - hasicí systém FM-200 - SMALT</t>
  </si>
  <si>
    <t>27469601</t>
  </si>
  <si>
    <t>248</t>
  </si>
  <si>
    <t>7596470570</t>
  </si>
  <si>
    <t>ASHS Výstražné značení - manuální spouštění FM-200 - SMALT</t>
  </si>
  <si>
    <t>-941734406</t>
  </si>
  <si>
    <t>249</t>
  </si>
  <si>
    <t>7596470580</t>
  </si>
  <si>
    <t>ASHS Výstražné značení - hasicí systém FM-200 - samolepka</t>
  </si>
  <si>
    <t>985506637</t>
  </si>
  <si>
    <t>250</t>
  </si>
  <si>
    <t>7596470590</t>
  </si>
  <si>
    <t>ASHS Výstražné značení - manuální spouštění FM-200 - samolepka</t>
  </si>
  <si>
    <t>-1471719798</t>
  </si>
  <si>
    <t>251</t>
  </si>
  <si>
    <t>7596470600</t>
  </si>
  <si>
    <t>ASHS Výstražné značení - nepovolaným vstup zakázán - samolepka</t>
  </si>
  <si>
    <t>-1763032738</t>
  </si>
  <si>
    <t>252</t>
  </si>
  <si>
    <t>7596470610</t>
  </si>
  <si>
    <t>ASHS Výstražné značení - zákaz kouření - samolepka</t>
  </si>
  <si>
    <t>-1905794349</t>
  </si>
  <si>
    <t>253</t>
  </si>
  <si>
    <t>7596470620</t>
  </si>
  <si>
    <t>ASHS Sada popisů na tlakovou nádobu CZ/EN</t>
  </si>
  <si>
    <t>-1796856795</t>
  </si>
  <si>
    <t>254</t>
  </si>
  <si>
    <t>7596470628</t>
  </si>
  <si>
    <t>ASHS hasivo FE-36</t>
  </si>
  <si>
    <t>kg</t>
  </si>
  <si>
    <t>892715875</t>
  </si>
  <si>
    <t>255</t>
  </si>
  <si>
    <t>7596470630</t>
  </si>
  <si>
    <t>ASHS hasivo FM-200</t>
  </si>
  <si>
    <t>-378583275</t>
  </si>
  <si>
    <t>256</t>
  </si>
  <si>
    <t>7596470650</t>
  </si>
  <si>
    <t>ASHS ústředna FK-start2</t>
  </si>
  <si>
    <t>-773163228</t>
  </si>
  <si>
    <t>257</t>
  </si>
  <si>
    <t>7596470655</t>
  </si>
  <si>
    <t>ASHS expander 80 pro 8 ventilů</t>
  </si>
  <si>
    <t>1026147013</t>
  </si>
  <si>
    <t>258</t>
  </si>
  <si>
    <t>7596470665</t>
  </si>
  <si>
    <t>ASHS tlač.hlásič START</t>
  </si>
  <si>
    <t>2106534800</t>
  </si>
  <si>
    <t>259</t>
  </si>
  <si>
    <t>7596470670</t>
  </si>
  <si>
    <t>ASHS tlač.hlásič STOP</t>
  </si>
  <si>
    <t>1505907473</t>
  </si>
  <si>
    <t>260</t>
  </si>
  <si>
    <t>7596470675</t>
  </si>
  <si>
    <t>ASHS optickokouřový napěťový ORBIS Multisensor</t>
  </si>
  <si>
    <t>789004290</t>
  </si>
  <si>
    <t>261</t>
  </si>
  <si>
    <t>7596470680</t>
  </si>
  <si>
    <t>ASHS patice ORBIS Multisensor</t>
  </si>
  <si>
    <t>1987514855</t>
  </si>
  <si>
    <t>262</t>
  </si>
  <si>
    <t>7596470685</t>
  </si>
  <si>
    <t>ASHS optickoakustická signalizace SONOS červená</t>
  </si>
  <si>
    <t>-1248597461</t>
  </si>
  <si>
    <t>263</t>
  </si>
  <si>
    <t>7596470690</t>
  </si>
  <si>
    <t>ASHS optickoakustická signalizace SONOS oranžová</t>
  </si>
  <si>
    <t>238503404</t>
  </si>
  <si>
    <t>264</t>
  </si>
  <si>
    <t>7596480010</t>
  </si>
  <si>
    <t>Měřící, zkušební a montážní přípravky a kabely Zkušební plyn s výsuvným aplikátorem</t>
  </si>
  <si>
    <t>-653600154</t>
  </si>
  <si>
    <t>265</t>
  </si>
  <si>
    <t>7596480015</t>
  </si>
  <si>
    <t>Měřící, zkušební a montážní přípravky a kabely Zkušební plyn SOLO A3-001 k MHY 506</t>
  </si>
  <si>
    <t>-2100828503</t>
  </si>
  <si>
    <t>266</t>
  </si>
  <si>
    <t>7596480030</t>
  </si>
  <si>
    <t>Měřící, zkušební a montážní přípravky a kabely Hlavice pro kontrolu hlásičů teplot a plamene k MHG 120,123,124,161,185,142,220,231,241,242,261,282,283</t>
  </si>
  <si>
    <t>993847667</t>
  </si>
  <si>
    <t>267</t>
  </si>
  <si>
    <t>7596480040</t>
  </si>
  <si>
    <t>Měřící, zkušební a montážní přípravky a kabely Zdroj s brašnou k MHY 533</t>
  </si>
  <si>
    <t>1620234314</t>
  </si>
  <si>
    <t>268</t>
  </si>
  <si>
    <t>7596480050</t>
  </si>
  <si>
    <t>Měřící, zkušební a montážní přípravky a kabely Hlavice montážní  (MHG 120,123,124,141,220,241,320,341)</t>
  </si>
  <si>
    <t>1248486084</t>
  </si>
  <si>
    <t>269</t>
  </si>
  <si>
    <t>7596480055</t>
  </si>
  <si>
    <t>Měřící, zkušební a montážní přípravky a kabely Hlavice s nástavcem (MHG 181,142,185,381)</t>
  </si>
  <si>
    <t>-576806255</t>
  </si>
  <si>
    <t>270</t>
  </si>
  <si>
    <t>7596480070</t>
  </si>
  <si>
    <t>Měřící, zkušební a montážní přípravky a kabely Zkušební a montážní tyč 2,9m</t>
  </si>
  <si>
    <t>-1958339610</t>
  </si>
  <si>
    <t>271</t>
  </si>
  <si>
    <t>7596480075</t>
  </si>
  <si>
    <t>Měřící, zkušební a montážní přípravky a kabely Zkušební a montážní tyč 3,9m</t>
  </si>
  <si>
    <t>-236175119</t>
  </si>
  <si>
    <t>272</t>
  </si>
  <si>
    <t>7596480080</t>
  </si>
  <si>
    <t>Měřící, zkušební a montážní přípravky a kabely Redukce k tyči GAR pro nasazení montážních a zkušebních hlavic</t>
  </si>
  <si>
    <t>-1690534449</t>
  </si>
  <si>
    <t>273</t>
  </si>
  <si>
    <t>7596480085</t>
  </si>
  <si>
    <t>Měřící, zkušební a montážní přípravky a kabely Redukce k tyči MTT  pro nasazení montážních a zkušebních hlavic</t>
  </si>
  <si>
    <t>-1242116529</t>
  </si>
  <si>
    <t>274</t>
  </si>
  <si>
    <t>7596480100</t>
  </si>
  <si>
    <t>Měřící, zkušební a montážní přípravky a kabely Klíč k tlačítkovému hlásiči MHA 108, 141, 901, 902</t>
  </si>
  <si>
    <t>1142471560</t>
  </si>
  <si>
    <t>275</t>
  </si>
  <si>
    <t>7596480105</t>
  </si>
  <si>
    <t>Měřící, zkušební a montážní přípravky a kabely Klíč speciální k tlačítkovému hlásiči MHA 143-4, MHA 181-3</t>
  </si>
  <si>
    <t>534097827</t>
  </si>
  <si>
    <t>276</t>
  </si>
  <si>
    <t>7596480110</t>
  </si>
  <si>
    <t>Měřící, zkušební a montážní přípravky a kabely Klíč sl.8 na těžké hlásiče</t>
  </si>
  <si>
    <t>333226981</t>
  </si>
  <si>
    <t>277</t>
  </si>
  <si>
    <t>7596480140</t>
  </si>
  <si>
    <t>Měřící, zkušební a montážní přípravky a kabely Přípravek adresovací a kontrolní se základním  příslušenstvím</t>
  </si>
  <si>
    <t>769389020</t>
  </si>
  <si>
    <t>278</t>
  </si>
  <si>
    <t>7596480160</t>
  </si>
  <si>
    <t>Měřící, zkušební a montážní přípravky a kabely Kabel pro měření na lince</t>
  </si>
  <si>
    <t>1035484965</t>
  </si>
  <si>
    <t>279</t>
  </si>
  <si>
    <t>7596480165</t>
  </si>
  <si>
    <t>Měřící, zkušební a montážní přípravky a kabely Kabel propojovací k MHY 535 (MHY 419, 921, 922, MHG 661, MHG 662, MHG 942)</t>
  </si>
  <si>
    <t>-721813824</t>
  </si>
  <si>
    <t>280</t>
  </si>
  <si>
    <t>7596480170</t>
  </si>
  <si>
    <t>Měřící, zkušební a montážní přípravky a kabely Kabel PC/ústředna pro konfiguraci MHU 109</t>
  </si>
  <si>
    <t>327772783</t>
  </si>
  <si>
    <t>281</t>
  </si>
  <si>
    <t>7596480175</t>
  </si>
  <si>
    <t>Měřící, zkušební a montážní přípravky a kabely Synchronizační propojka pro MHU 111</t>
  </si>
  <si>
    <t>2004156439</t>
  </si>
  <si>
    <t>282</t>
  </si>
  <si>
    <t>7596480200</t>
  </si>
  <si>
    <t>Měřící, zkušební a montážní přípravky a kabely Zásuvka sestavená k MHY 535 (lehké hlásiče MHG x2x, x4x)</t>
  </si>
  <si>
    <t>1350319658</t>
  </si>
  <si>
    <t>283</t>
  </si>
  <si>
    <t>7596480210</t>
  </si>
  <si>
    <t>Měřící, zkušební a montážní přípravky a kabely Svorkovnice sestavená k MHY 535 (pro těžké hlásiče)</t>
  </si>
  <si>
    <t>485200689</t>
  </si>
  <si>
    <t>284</t>
  </si>
  <si>
    <t>7596480220</t>
  </si>
  <si>
    <t>Měřící, zkušební a montážní přípravky a kabely Adaptér napájecí k MHY 535</t>
  </si>
  <si>
    <t>191594751</t>
  </si>
  <si>
    <t>285</t>
  </si>
  <si>
    <t>7596480400</t>
  </si>
  <si>
    <t>Měřící, zkušební a montážní přípravky a kabely Hnědý stíněný kabel 1x2x0,8  PH120-R dle ZP-27/2008, B2caS1D0 dle PrEN 50399:07,</t>
  </si>
  <si>
    <t>-1537806828</t>
  </si>
  <si>
    <t>286</t>
  </si>
  <si>
    <t>7596480405</t>
  </si>
  <si>
    <t>Měřící, zkušební a montážní přípravky a kabely Hnědý stíněný kabel 2x2x0,8  PH120-R dle ZP-27/2008, B2caS1D0 dle PrEN 50399:07,</t>
  </si>
  <si>
    <t>-1054662047</t>
  </si>
  <si>
    <t>287</t>
  </si>
  <si>
    <t>7596480410</t>
  </si>
  <si>
    <t>Měřící, zkušební a montážní přípravky a kabely Hnědý stíněný kabel 4x2x0,8  PH120-R B2caS1D0</t>
  </si>
  <si>
    <t>307712094</t>
  </si>
  <si>
    <t>288</t>
  </si>
  <si>
    <t>7596480415</t>
  </si>
  <si>
    <t>Měřící, zkušební a montážní přípravky a kabely Oranžový stíněný kabel 1x2x0,8, B2caS1D0</t>
  </si>
  <si>
    <t>-1050001093</t>
  </si>
  <si>
    <t>289</t>
  </si>
  <si>
    <t>7596480420</t>
  </si>
  <si>
    <t>Měřící, zkušební a montážní přípravky a kabely Oranžový stíněný kabel 2x2x0,8, B2caS1D0</t>
  </si>
  <si>
    <t>-1016390041</t>
  </si>
  <si>
    <t>290</t>
  </si>
  <si>
    <t>7596480425</t>
  </si>
  <si>
    <t>Měřící, zkušební a montážní přípravky a kabely J-Y(st)Y 1x2x0.8 červený požární kabel, balení 250m</t>
  </si>
  <si>
    <t>256139339</t>
  </si>
  <si>
    <t>291</t>
  </si>
  <si>
    <t>7596480430</t>
  </si>
  <si>
    <t>Měřící, zkušební a montážní přípravky a kabely J-Y(st)Y 1x2x0.8 červený požární kabel, balení 500m</t>
  </si>
  <si>
    <t>693566789</t>
  </si>
  <si>
    <t>292</t>
  </si>
  <si>
    <t>7596480435</t>
  </si>
  <si>
    <t>Měřící, zkušební a montážní přípravky a kabely J-Y(st)Y 2x2x0.8 červený požární kabel, balení 250m</t>
  </si>
  <si>
    <t>728551507</t>
  </si>
  <si>
    <t>293</t>
  </si>
  <si>
    <t>7596480440</t>
  </si>
  <si>
    <t>Měřící, zkušební a montážní přípravky a kabely J-Y(st)Y 2x2x0.8 červený požární kabel, balení 500m</t>
  </si>
  <si>
    <t>2070198935</t>
  </si>
  <si>
    <t>294</t>
  </si>
  <si>
    <t>7596480445</t>
  </si>
  <si>
    <t>Měřící, zkušební a montážní přípravky a kabely J-Y(st)Y 4x2x0.8 červený požární kabel</t>
  </si>
  <si>
    <t>251160675</t>
  </si>
  <si>
    <t>295</t>
  </si>
  <si>
    <t>7596480450</t>
  </si>
  <si>
    <t>Měřící, zkušební a montážní přípravky a kabely J-Y(st)Y 6x2x0.8 červený požární kabel</t>
  </si>
  <si>
    <t>1387051887</t>
  </si>
  <si>
    <t>296</t>
  </si>
  <si>
    <t>7596480455</t>
  </si>
  <si>
    <t>Měřící, zkušební a montážní přípravky a kabely J-Y(st)Y 8x2x0.8 červený požární kabel</t>
  </si>
  <si>
    <t>1678048288</t>
  </si>
  <si>
    <t>297</t>
  </si>
  <si>
    <t>7596480460</t>
  </si>
  <si>
    <t>Měřící, zkušební a montážní přípravky a kabely J-Y(st)Y 10x2x0.8 červený požární kabel</t>
  </si>
  <si>
    <t>494205892</t>
  </si>
  <si>
    <t>298</t>
  </si>
  <si>
    <t>7596480465</t>
  </si>
  <si>
    <t>Měřící, zkušební a montážní přípravky a kabely J-Y(st)Y 20x2x0.8 červený požární kabel</t>
  </si>
  <si>
    <t>1975419754</t>
  </si>
  <si>
    <t>299</t>
  </si>
  <si>
    <t>7596480600</t>
  </si>
  <si>
    <t>Měřící, zkušební a montážní přípravky a kabely KOPOS, č. 8135, KRABICE, IP54 (8595057691612)</t>
  </si>
  <si>
    <t>-1323807882</t>
  </si>
  <si>
    <t>300</t>
  </si>
  <si>
    <t>7596480605</t>
  </si>
  <si>
    <t>Měřící, zkušební a montážní přípravky a kabely KOPOS, č. KSK 100, KRABICE, IP66 (8595568919144)</t>
  </si>
  <si>
    <t>1047355274</t>
  </si>
  <si>
    <t>301</t>
  </si>
  <si>
    <t>7596480610</t>
  </si>
  <si>
    <t>Měřící, zkušební a montážní přípravky a kabely KOPOS, č. 8117, KRABICE PANCÉŘOVÁ (8595568912480)</t>
  </si>
  <si>
    <t>712677692</t>
  </si>
  <si>
    <t>302</t>
  </si>
  <si>
    <t>7596480615</t>
  </si>
  <si>
    <t>Měřící, zkušební a montážní přípravky a kabely KOPOS, č. 6708, PŘÍCHYTKA 1-stranná 6mm (8595568909930), balení 100ks</t>
  </si>
  <si>
    <t>1510154683</t>
  </si>
  <si>
    <t>303</t>
  </si>
  <si>
    <t>7596480620</t>
  </si>
  <si>
    <t>Měřící, zkušební a montážní přípravky a kabely KOPOS, č. 6710, PŘÍCHYTKA 1-stranná 8mm (8595568909947), balení 100ks</t>
  </si>
  <si>
    <t>1982540443</t>
  </si>
  <si>
    <t>304</t>
  </si>
  <si>
    <t>7596480625</t>
  </si>
  <si>
    <t>Měřící, zkušební a montážní přípravky a kabely KOPOS, č. 6712, PŘÍCHYTKA 1-stranná 10mm (8595568909954), balení 100ks</t>
  </si>
  <si>
    <t>924354590</t>
  </si>
  <si>
    <t>305</t>
  </si>
  <si>
    <t>7596480630</t>
  </si>
  <si>
    <t>Měřící, zkušební a montážní přípravky a kabely KOPOS, č. 6716E, PŘÍCHYTKA 1-stranná 14mm (8595057698031), balení 100ks</t>
  </si>
  <si>
    <t>-864495646</t>
  </si>
  <si>
    <t>306</t>
  </si>
  <si>
    <t>7596480635</t>
  </si>
  <si>
    <t>Měřící, zkušební a montážní přípravky a kabely KOPOS, č. 5220 ZNM, PŘÍCHYTKA OMEGA 18-21mm (8595057692091), balení 100ks</t>
  </si>
  <si>
    <t>415761227</t>
  </si>
  <si>
    <t>307</t>
  </si>
  <si>
    <t>7596480640</t>
  </si>
  <si>
    <t>Měřící, zkušební a montážní přípravky a kabely KOPOS, č. 5225 ZNM, PŘÍCHYTKA OMEGA 22-25mm (8595057692107), balení 50ks</t>
  </si>
  <si>
    <t>810457536</t>
  </si>
  <si>
    <t>308</t>
  </si>
  <si>
    <t>7596480645</t>
  </si>
  <si>
    <t>Měřící, zkušební a montážní přípravky a kabely KOPOS, č. 5232 ZNM, PŘÍCHYTKA OMEGA 25-39mm (8595057692114), balení 50ks</t>
  </si>
  <si>
    <t>674541247</t>
  </si>
  <si>
    <t>309</t>
  </si>
  <si>
    <t>7596480650</t>
  </si>
  <si>
    <t>Měřící, zkušební a montážní přípravky a kabely KOPOS, č. 5250 ZNM, PŘÍCHYTKA OMEGA 38-50mm (8595057692138), balení 25ks</t>
  </si>
  <si>
    <t>-1979754585</t>
  </si>
  <si>
    <t>310</t>
  </si>
  <si>
    <t>7596480655</t>
  </si>
  <si>
    <t>Měřící, zkušební a montážní přípravky a kabely KOPOS, č. SB 6.3X35, ŠROUB DO BETONU (8595057697904), balení 100ks</t>
  </si>
  <si>
    <t>1501771865</t>
  </si>
  <si>
    <t>311</t>
  </si>
  <si>
    <t>7596490010</t>
  </si>
  <si>
    <t>Ostatní Provozní kniha Provozní kniha EPS, LDP, ASHS</t>
  </si>
  <si>
    <t>1849180817</t>
  </si>
  <si>
    <t>126</t>
  </si>
  <si>
    <t>7596460455</t>
  </si>
  <si>
    <t>Náhradní díly k EPS MHU 113 Deska síťová</t>
  </si>
  <si>
    <t>-424139295</t>
  </si>
  <si>
    <t>127</t>
  </si>
  <si>
    <t>7596460460</t>
  </si>
  <si>
    <t>Náhradní díly k EPS MHU 113 Štítek klávesnice fóliový MHU 113</t>
  </si>
  <si>
    <t>-25837697</t>
  </si>
  <si>
    <t>7596460600</t>
  </si>
  <si>
    <t>Náhradní díly k EPS Akumulátor 8,4V,110mAh (MHY 909,910)</t>
  </si>
  <si>
    <t>829475483</t>
  </si>
  <si>
    <t>129</t>
  </si>
  <si>
    <t>7596460605</t>
  </si>
  <si>
    <t>Náhradní díly k EPS Akumulátor Zálohovací baterie paměti (MHU 106, MHS 805)</t>
  </si>
  <si>
    <t>47147072</t>
  </si>
  <si>
    <t>130</t>
  </si>
  <si>
    <t>7596460610</t>
  </si>
  <si>
    <t>Náhradní díly k EPS Akumulátor do MHS 809 - 4.8V/200mAh NiCd</t>
  </si>
  <si>
    <t>1614213778</t>
  </si>
  <si>
    <t>131</t>
  </si>
  <si>
    <t>7596460630</t>
  </si>
  <si>
    <t>Náhradní díly k EPS Kryty pro akumulátory sáček montážní</t>
  </si>
  <si>
    <t>-683212195</t>
  </si>
  <si>
    <t>132</t>
  </si>
  <si>
    <t>7596460635</t>
  </si>
  <si>
    <t>Náhradní díly k EPS Kryty pro akumulátory 12V, 7Ah  rozměry 125x168x72mm</t>
  </si>
  <si>
    <t>-81266527</t>
  </si>
  <si>
    <t>133</t>
  </si>
  <si>
    <t>7596460640</t>
  </si>
  <si>
    <t>Náhradní díly k EPS Kryty pro akumulátory 12V, 17Ah rozměry 160x210x82mm</t>
  </si>
  <si>
    <t>103068686</t>
  </si>
  <si>
    <t>134</t>
  </si>
  <si>
    <t>7596460645</t>
  </si>
  <si>
    <t>Náhradní díly k EPS Kryty pro akumulátory 12V, 26Ah rozměry 206x215x165mm</t>
  </si>
  <si>
    <t>1391273002</t>
  </si>
  <si>
    <t>135</t>
  </si>
  <si>
    <t>7596460650</t>
  </si>
  <si>
    <t>Náhradní díly k EPS Kryty pro akumulátory 12V, 40Ah rozměry 200x230x175mm</t>
  </si>
  <si>
    <t>-1802026169</t>
  </si>
  <si>
    <t>136</t>
  </si>
  <si>
    <t>7596460670</t>
  </si>
  <si>
    <t>Náhradní díly k EPS Posilovací zdroje CPD certifikované 24V dle ČSN EN 54-4 v krytu, IP 30, 24Vss/2A, dopor. AKU 2x 17Ah</t>
  </si>
  <si>
    <t>-1724948808</t>
  </si>
  <si>
    <t>137</t>
  </si>
  <si>
    <t>7596460675</t>
  </si>
  <si>
    <t>Náhradní díly k EPS Posilovací zdroje CPD certifikované 24V dle ČSN EN 54-5 v krytu, IP 30, 24Vss/5A, dopor. AKU 2x 17Ah</t>
  </si>
  <si>
    <t>1221674836</t>
  </si>
  <si>
    <t>138</t>
  </si>
  <si>
    <t>7596460700</t>
  </si>
  <si>
    <t>Náhradní díly k EPS Posilovací zdroje Tiskárna</t>
  </si>
  <si>
    <t>1178482370</t>
  </si>
  <si>
    <t>139</t>
  </si>
  <si>
    <t>7597110000</t>
  </si>
  <si>
    <t>EZS Ústředna integrovaná jako softwarový modul do ústředny diagnostiky s BAT a LAN komunikátorem</t>
  </si>
  <si>
    <t>-344667242</t>
  </si>
  <si>
    <t>140</t>
  </si>
  <si>
    <t>7597110326</t>
  </si>
  <si>
    <t>EZS Ústředna až 48 zón a 8 grup v krytu bez klávesnice, s komunikátorem a zdrojem</t>
  </si>
  <si>
    <t>-361744321</t>
  </si>
  <si>
    <t>141</t>
  </si>
  <si>
    <t>7597110327</t>
  </si>
  <si>
    <t>EZS Ústředna až 48 zón a 8 grup v krytu s klávesnicí CP041 s dotykovým diplejem, komunikátorem a zdrojem</t>
  </si>
  <si>
    <t>-1141386917</t>
  </si>
  <si>
    <t>142</t>
  </si>
  <si>
    <t>7597110328</t>
  </si>
  <si>
    <t>EZS Ústředna až 48 zón a 8 grup v krytu s klávesnicí MK7, komunikátorem, zdrojem a akumulátorem UT12180</t>
  </si>
  <si>
    <t>-1379711518</t>
  </si>
  <si>
    <t>143</t>
  </si>
  <si>
    <t>7597110329</t>
  </si>
  <si>
    <t>EZS Ústředna až 48 zón a 8 grup v krytu s klávesnicí CP050 (MK8), komunikátorem, zdrojem a akumulátorem UT12180</t>
  </si>
  <si>
    <t>19196757</t>
  </si>
  <si>
    <t>144</t>
  </si>
  <si>
    <t>7597110330</t>
  </si>
  <si>
    <t>EZS Üstředna až 96 zón a 16 grup v krytu bez klávesnice, s komunikátorem a zdrojem</t>
  </si>
  <si>
    <t>-1413502155</t>
  </si>
  <si>
    <t>145</t>
  </si>
  <si>
    <t>7597110331</t>
  </si>
  <si>
    <t>EZS Ústředna až 96 zón a 16 grup v krytu s klávesnicí CP041 s dotykovým diplejem, komunikátorem a zdrojem</t>
  </si>
  <si>
    <t>504604527</t>
  </si>
  <si>
    <t>146</t>
  </si>
  <si>
    <t>7597110338</t>
  </si>
  <si>
    <t>EZS LCD klávesnice pro ústředny GD</t>
  </si>
  <si>
    <t>-1099979521</t>
  </si>
  <si>
    <t>147</t>
  </si>
  <si>
    <t>7597110345</t>
  </si>
  <si>
    <t>EZS Koncentrátor v plastovém krytu pro 8 zón a 4 PGM výstupy</t>
  </si>
  <si>
    <t>1309247610</t>
  </si>
  <si>
    <t>148</t>
  </si>
  <si>
    <t>7597110351</t>
  </si>
  <si>
    <t>EZS Posilovací zdroj 2,75 A</t>
  </si>
  <si>
    <t>449980992</t>
  </si>
  <si>
    <t>149</t>
  </si>
  <si>
    <t>7597110352</t>
  </si>
  <si>
    <t>EZS Systémový Ethernet (TCP/IP) komunikátor bez krytu, nové HW provedení</t>
  </si>
  <si>
    <t>-1021101726</t>
  </si>
  <si>
    <t>150</t>
  </si>
  <si>
    <t>7597110358</t>
  </si>
  <si>
    <t>EZS Jednosměrné externí rozhraní RS-232 v plastovém krytu</t>
  </si>
  <si>
    <t>-1803532023</t>
  </si>
  <si>
    <t>151</t>
  </si>
  <si>
    <t>7597110361</t>
  </si>
  <si>
    <t>EZS systémový GSM v kovovém krytu pro posílání SMS a volání uživateli</t>
  </si>
  <si>
    <t>1555337929</t>
  </si>
  <si>
    <t>152</t>
  </si>
  <si>
    <t>7597110434</t>
  </si>
  <si>
    <t>EZS Interní TCP IP komunikátor</t>
  </si>
  <si>
    <t>-1502399713</t>
  </si>
  <si>
    <t>153</t>
  </si>
  <si>
    <t>7597110882</t>
  </si>
  <si>
    <t>EZS PIR detektor pro dloudé chodby s dosahem 30m</t>
  </si>
  <si>
    <t>-2136142990</t>
  </si>
  <si>
    <t>154</t>
  </si>
  <si>
    <t>7597110893</t>
  </si>
  <si>
    <t>EZS PIR detektor s půlkulovou čočkou a dosahem 15m</t>
  </si>
  <si>
    <t>1205396518</t>
  </si>
  <si>
    <t>155</t>
  </si>
  <si>
    <t>7597110930</t>
  </si>
  <si>
    <t>EZS PIR detektor s dosahem 12 m</t>
  </si>
  <si>
    <t>39985901</t>
  </si>
  <si>
    <t>156</t>
  </si>
  <si>
    <t>7597110932</t>
  </si>
  <si>
    <t>EZS PIR detektor stropní s dosahem průměr až 12m</t>
  </si>
  <si>
    <t>-1762940914</t>
  </si>
  <si>
    <t>157</t>
  </si>
  <si>
    <t>7597110963</t>
  </si>
  <si>
    <t>EZS Duální detektor s dosahem 15m</t>
  </si>
  <si>
    <t>-1512027587</t>
  </si>
  <si>
    <t>158</t>
  </si>
  <si>
    <t>7597110964</t>
  </si>
  <si>
    <t>EZS Duální detektor s dosahem 15m a funkcí antimasking</t>
  </si>
  <si>
    <t>1774141797</t>
  </si>
  <si>
    <t>159</t>
  </si>
  <si>
    <t>7597110966</t>
  </si>
  <si>
    <t>EZS Kombinace PIR detektoru s dosahem 15m a detektoru tříštění skla s dosahem 10m</t>
  </si>
  <si>
    <t>-1056991526</t>
  </si>
  <si>
    <t>160</t>
  </si>
  <si>
    <t>7597110996</t>
  </si>
  <si>
    <t>EZS Kloubový držák na stěnu</t>
  </si>
  <si>
    <t>-1576197494</t>
  </si>
  <si>
    <t>161</t>
  </si>
  <si>
    <t>7597110997</t>
  </si>
  <si>
    <t>EZS Kloubový držák na strop</t>
  </si>
  <si>
    <t>-1075376930</t>
  </si>
  <si>
    <t>162</t>
  </si>
  <si>
    <t>7597111004</t>
  </si>
  <si>
    <t>EZS Kloubový držák pro rohovou montáž</t>
  </si>
  <si>
    <t>710776172</t>
  </si>
  <si>
    <t>163</t>
  </si>
  <si>
    <t>7597111031</t>
  </si>
  <si>
    <t>EZS Detektor tříštění skla s dosahem až 9m</t>
  </si>
  <si>
    <t>-239838853</t>
  </si>
  <si>
    <t>164</t>
  </si>
  <si>
    <t>7597111063</t>
  </si>
  <si>
    <t>EZS MG kontakt povrchový se dvěmi svorkami, podložkami a krytkou šroubů</t>
  </si>
  <si>
    <t>567606396</t>
  </si>
  <si>
    <t>165</t>
  </si>
  <si>
    <t>7597111064</t>
  </si>
  <si>
    <t>EZS MG kontakt se svorkovnicí a dvěmi kontakty s pracovní mezerou 15 mm</t>
  </si>
  <si>
    <t>1158801992</t>
  </si>
  <si>
    <t>166</t>
  </si>
  <si>
    <t>7597111067</t>
  </si>
  <si>
    <t>EZS MG kontakt se svorkovnicí a NO výstupem, pracovní mezera 15mm</t>
  </si>
  <si>
    <t>-543378267</t>
  </si>
  <si>
    <t>167</t>
  </si>
  <si>
    <t>7597111070</t>
  </si>
  <si>
    <t>EZS MG kontakt povrchový plastový s kolmo vyvedenými vodiči délky 3m</t>
  </si>
  <si>
    <t>1749822268</t>
  </si>
  <si>
    <t>168</t>
  </si>
  <si>
    <t>7597111071</t>
  </si>
  <si>
    <t>EZS MG kontakt čtyřdrátový s pracovní mezerou 20 mm</t>
  </si>
  <si>
    <t>649307631</t>
  </si>
  <si>
    <t>169</t>
  </si>
  <si>
    <t>7597111090</t>
  </si>
  <si>
    <t>EZS MG kontakt závrtný čtyřdrátový s pracovní mezerou 16 mm</t>
  </si>
  <si>
    <t>2117483493</t>
  </si>
  <si>
    <t>170</t>
  </si>
  <si>
    <t>7597111091</t>
  </si>
  <si>
    <t>EZS MG kontakt závrtný čtyřdrátový se 2 kontakty a pracovní mezerou 25mm</t>
  </si>
  <si>
    <t>250278709</t>
  </si>
  <si>
    <t>171</t>
  </si>
  <si>
    <t>7597111135</t>
  </si>
  <si>
    <t>EZS Tísňové tlačítko mžikové s přepínacím kontaktem</t>
  </si>
  <si>
    <t>-674046645</t>
  </si>
  <si>
    <t>172</t>
  </si>
  <si>
    <t>7597111146</t>
  </si>
  <si>
    <t>EZS Zálohovaná plastová siréna venkovní 110dB/1m s majákem a akumulátorem</t>
  </si>
  <si>
    <t>229327258</t>
  </si>
  <si>
    <t>173</t>
  </si>
  <si>
    <t>7597111148</t>
  </si>
  <si>
    <t>EZS Zálohovaná leštěná kovová siréna venkovní 118dB/1m s majákem a akumulátorem</t>
  </si>
  <si>
    <t>634590261</t>
  </si>
  <si>
    <t>174</t>
  </si>
  <si>
    <t>7597111151</t>
  </si>
  <si>
    <t>EZS Nezálohovaná plastová vnitřní siréna 111dB/1m</t>
  </si>
  <si>
    <t>1892003562</t>
  </si>
  <si>
    <t>175</t>
  </si>
  <si>
    <t>7597111152</t>
  </si>
  <si>
    <t>EZS Nezálohovaná plastová vnitřní siréna 115dB/1m s červeným majákem</t>
  </si>
  <si>
    <t>-1145141187</t>
  </si>
  <si>
    <t>176</t>
  </si>
  <si>
    <t>7597111157</t>
  </si>
  <si>
    <t>EZS Nezálohovaná plastová vnitřní siréna 110dB/1m miniaturní</t>
  </si>
  <si>
    <t>-1259391218</t>
  </si>
  <si>
    <t>177</t>
  </si>
  <si>
    <t>7597111169</t>
  </si>
  <si>
    <t>EZS Hlasový komunikátor s jednou zprávou na 4 telefonní čísla</t>
  </si>
  <si>
    <t>-1595966244</t>
  </si>
  <si>
    <t>178</t>
  </si>
  <si>
    <t>7597111170</t>
  </si>
  <si>
    <t>EZS Hlasový komunikátor se dvěmi zprávami na 16 telefonních čísel</t>
  </si>
  <si>
    <t>1021142816</t>
  </si>
  <si>
    <t>179</t>
  </si>
  <si>
    <t>7597111171</t>
  </si>
  <si>
    <t>EZS GSM brána v krytu simuluje / zálohuje telefonní linku a má 4 informační výstupy</t>
  </si>
  <si>
    <t>-1932613335</t>
  </si>
  <si>
    <t>180</t>
  </si>
  <si>
    <t>7597111172</t>
  </si>
  <si>
    <t>EZS GSM brána v krytu simuluje / zálohuje telefonní linku a má 4 vstupy pro SMS</t>
  </si>
  <si>
    <t>-344669940</t>
  </si>
  <si>
    <t>181</t>
  </si>
  <si>
    <t>7597111200</t>
  </si>
  <si>
    <t>EZS Modul spínaného zdroje 13,8Vss / 5A</t>
  </si>
  <si>
    <t>-379170013</t>
  </si>
  <si>
    <t>182</t>
  </si>
  <si>
    <t>7597111201</t>
  </si>
  <si>
    <t>EZS Modul spínaného zdroje 13,8Vss / 10A</t>
  </si>
  <si>
    <t>-1788509908</t>
  </si>
  <si>
    <t>183</t>
  </si>
  <si>
    <t>7597111237</t>
  </si>
  <si>
    <t>EZS Omezovač dobíjecího proudu do akumulátoru a odpojovač vybitého akumulátoru</t>
  </si>
  <si>
    <t>-2100590789</t>
  </si>
  <si>
    <t>184</t>
  </si>
  <si>
    <t>7597111251</t>
  </si>
  <si>
    <t>EZS Modul SA-CTE - čtečka bezkontaktních karet ( 2 vstupy čidla a 1 výstup akční člen)</t>
  </si>
  <si>
    <t>2090819264</t>
  </si>
  <si>
    <t>185</t>
  </si>
  <si>
    <t>7597111252</t>
  </si>
  <si>
    <t>EZS Modul SA-KON - modul rozšíření vstupů ( 4 vstupy čidel a 2 výstupy akční člen)</t>
  </si>
  <si>
    <t>-1568051513</t>
  </si>
  <si>
    <t>186</t>
  </si>
  <si>
    <t>7597111253</t>
  </si>
  <si>
    <t>EZS Adresný SW CFG server KP2017 nebo GDS</t>
  </si>
  <si>
    <t>496618679</t>
  </si>
  <si>
    <t>187</t>
  </si>
  <si>
    <t>7597111255</t>
  </si>
  <si>
    <t>EZS Kombinovaný detektor kouře a teplot s drátovým připojením</t>
  </si>
  <si>
    <t>-814263827</t>
  </si>
  <si>
    <t>188</t>
  </si>
  <si>
    <t>7597111256</t>
  </si>
  <si>
    <t>EZS Dveřní kontakt pro montáž z vnitřní strany dveří, na svorkách při zavření dveří odpor blízký nule a při otevření dveří odpor blízký nekonečnu</t>
  </si>
  <si>
    <t>-678617553</t>
  </si>
  <si>
    <t>189</t>
  </si>
  <si>
    <t>7597111257</t>
  </si>
  <si>
    <t>EZS Spínač osvětlení pro připojení na modul SA-CTE nebo SA-KON</t>
  </si>
  <si>
    <t>1855304254</t>
  </si>
  <si>
    <t>190</t>
  </si>
  <si>
    <t>7597111258</t>
  </si>
  <si>
    <t>EZS Instalační materiál pro instalaci EZS ústředny s integrací do diagnostické ústředny</t>
  </si>
  <si>
    <t>781646996</t>
  </si>
  <si>
    <t>PS 05 - Prohlídky a revize ASHS</t>
  </si>
  <si>
    <t>7596473020</t>
  </si>
  <si>
    <t>Tlaková zkouška lahví s plynem pro ASHS poškozujícím ozónovou sféru (Kjótský protokol)</t>
  </si>
  <si>
    <t>580133138</t>
  </si>
  <si>
    <t>7596473025</t>
  </si>
  <si>
    <t>Tlaková zkouška lahví s plynem pro ASHS nepoškozujícím ozónovou sféru (Kjótský protokol)</t>
  </si>
  <si>
    <t>-875386225</t>
  </si>
  <si>
    <t>7596473040</t>
  </si>
  <si>
    <t>Doplnění hasiva (plynu) poškozujícím ozónovou sféru (Kjótský protokol)</t>
  </si>
  <si>
    <t>-1820504096</t>
  </si>
  <si>
    <t>7596473045</t>
  </si>
  <si>
    <t>Doplnění hasiva (plynu) nepoškozujícím ozónovou sféru (Kjótský protokol)</t>
  </si>
  <si>
    <t>1408309359</t>
  </si>
  <si>
    <t>7596474010</t>
  </si>
  <si>
    <t>ASHS - zkouška činnosti při provozu půlroční cyklus</t>
  </si>
  <si>
    <t>555013264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</si>
  <si>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</si>
  <si>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7596474020</t>
  </si>
  <si>
    <t>ASHS - kontrola provozuschopnosti roční cyklus</t>
  </si>
  <si>
    <t>72860049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</si>
  <si>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</si>
  <si>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7596474030</t>
  </si>
  <si>
    <t>ASHS - kontrola provozuschopnosti včetně průchodnosti potrubí, dvouletý cyklus</t>
  </si>
  <si>
    <t>701649645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</si>
  <si>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</si>
  <si>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7596474040</t>
  </si>
  <si>
    <t>ASHS - kontrola provozuschopnosti včetně kontroly tlakových lahví, pětiletý cyklus</t>
  </si>
  <si>
    <t>-292166935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</si>
  <si>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</si>
  <si>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7596474110</t>
  </si>
  <si>
    <t>ASHS - ZDP zkouška činnosti při provozu systém do 10 hlásičů požáru půlroční cyklus</t>
  </si>
  <si>
    <t>-10124642</t>
  </si>
  <si>
    <t>ASHS - ZDP zkouška činnosti při provozu systém do 10 hlásičů požáru půlroční cyklus -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</si>
  <si>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7596474120</t>
  </si>
  <si>
    <t>ASHS - ZDP kontrola provozuschopnosti systém do 10 hlásičů požáru roční cyklus</t>
  </si>
  <si>
    <t>-901040165</t>
  </si>
  <si>
    <t>ASHS - ZDP kontrola provozuschopnosti systém do 10 hlásičů požáru roční cyklus - 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</si>
  <si>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7598095657</t>
  </si>
  <si>
    <t>Vyhotovení revizní správy ASHS - autonomní samočinný hasící systém</t>
  </si>
  <si>
    <t>-1064614283</t>
  </si>
  <si>
    <t>Vyhotovení revizní správy ASHS - autonomní samočinný hasící systém - vykonání prohlídky a  zkoušky pro napájení elektrického zařízení včetně vyhotovení revizní zprávy podle vyhl. 100/1995 Sb. a norem ČSN</t>
  </si>
  <si>
    <t>PS 02 - Montáž a demontáž EPS</t>
  </si>
  <si>
    <t>7590555350</t>
  </si>
  <si>
    <t>Ukončení stíněného kabelu v zařízení EZS a EPS do 2 P 0,5</t>
  </si>
  <si>
    <t>938834850</t>
  </si>
  <si>
    <t>7590555352</t>
  </si>
  <si>
    <t>Ukončení stíněného kabelu v zařízení EZS a EPS do 5 P 0,5</t>
  </si>
  <si>
    <t>1842806297</t>
  </si>
  <si>
    <t>7590555354</t>
  </si>
  <si>
    <t>Ukončení stíněného kabelu v zařízení EZS a EPS do 10 P 0,5</t>
  </si>
  <si>
    <t>-1694366964</t>
  </si>
  <si>
    <t>7596415010</t>
  </si>
  <si>
    <t>Montáž ústředny EPS konvenční pro 1 smyčku</t>
  </si>
  <si>
    <t>2110662308</t>
  </si>
  <si>
    <t>Montáž ústředny EPS konvenční pro 1 smyčku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</si>
  <si>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7596415015</t>
  </si>
  <si>
    <t>Montáž ústředny EPS konvenční do 8 smyček</t>
  </si>
  <si>
    <t>-684922219</t>
  </si>
  <si>
    <t>Montáž ústředny EPS konvenční do 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</si>
  <si>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7596415020</t>
  </si>
  <si>
    <t>Montáž ústředny EPS konvenční do 16 smyček</t>
  </si>
  <si>
    <t>1673205732</t>
  </si>
  <si>
    <t>Montáž ústředny EPS konvenční do 16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</si>
  <si>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7596415025</t>
  </si>
  <si>
    <t>Montáž ústředny EPS konvenční do 32 smyček</t>
  </si>
  <si>
    <t>-324416612</t>
  </si>
  <si>
    <t>Montáž ústředny EPS konvenční do 32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</si>
  <si>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7596415030</t>
  </si>
  <si>
    <t>Montáž ústředny EPS konvenční do 48 smyček</t>
  </si>
  <si>
    <t>137328595</t>
  </si>
  <si>
    <t>Montáž ústředny EPS konvenční do 48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</si>
  <si>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7596415035</t>
  </si>
  <si>
    <t>Montáž ústředny EPS linkové</t>
  </si>
  <si>
    <t>1948161530</t>
  </si>
  <si>
    <t>Montáž ústředny EPS linkové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</si>
  <si>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7596415040</t>
  </si>
  <si>
    <t>Montáž ústředny ASHS</t>
  </si>
  <si>
    <t>264181457</t>
  </si>
  <si>
    <t>Montáž ústředny ASHS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</si>
  <si>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7596415050</t>
  </si>
  <si>
    <t>Montáž hlásky dispečerské drátové</t>
  </si>
  <si>
    <t>2142030782</t>
  </si>
  <si>
    <t>Montáž hlásky dispečerské drátové - na určené místo, zapojení, přezkoušení</t>
  </si>
  <si>
    <t>7596417010</t>
  </si>
  <si>
    <t>Demontáž ústředny EPS konvenční pro 1 smyčku</t>
  </si>
  <si>
    <t>-971402961</t>
  </si>
  <si>
    <t>7596417015</t>
  </si>
  <si>
    <t>Demontáž ústředny EPS konvenční do 8 smyček</t>
  </si>
  <si>
    <t>620055602</t>
  </si>
  <si>
    <t>7596417020</t>
  </si>
  <si>
    <t>Demontáž ústředny EPS konvenční do 16 smyček</t>
  </si>
  <si>
    <t>-643228405</t>
  </si>
  <si>
    <t>7596417025</t>
  </si>
  <si>
    <t>Demontáž ústředny EPS konvenční do 32 smyček</t>
  </si>
  <si>
    <t>-313963771</t>
  </si>
  <si>
    <t>7596417030</t>
  </si>
  <si>
    <t>Demontáž ústředny EPS konvenční do 48 smyček</t>
  </si>
  <si>
    <t>811039097</t>
  </si>
  <si>
    <t>7596417035</t>
  </si>
  <si>
    <t>Demontáž ústředny EPS linkové</t>
  </si>
  <si>
    <t>1441932483</t>
  </si>
  <si>
    <t>7596417040</t>
  </si>
  <si>
    <t>Demontáž ústředny ASHS</t>
  </si>
  <si>
    <t>-1609711067</t>
  </si>
  <si>
    <t>7596417050</t>
  </si>
  <si>
    <t>Demontáž hlásky dispečerské drátové</t>
  </si>
  <si>
    <t>701259380</t>
  </si>
  <si>
    <t>7596425010</t>
  </si>
  <si>
    <t>Montáž tabla obsluhovacího</t>
  </si>
  <si>
    <t>-1106058907</t>
  </si>
  <si>
    <t>7596427010</t>
  </si>
  <si>
    <t>Demontáž tabla obsluhovacího</t>
  </si>
  <si>
    <t>-279929156</t>
  </si>
  <si>
    <t>7596435010</t>
  </si>
  <si>
    <t>Montáž sirény poplachové</t>
  </si>
  <si>
    <t>1301284481</t>
  </si>
  <si>
    <t>7596435020</t>
  </si>
  <si>
    <t>Montáž majáku na sloup</t>
  </si>
  <si>
    <t>1155032944</t>
  </si>
  <si>
    <t>7596435025</t>
  </si>
  <si>
    <t>Montáž majáku na budovu</t>
  </si>
  <si>
    <t>1291074273</t>
  </si>
  <si>
    <t>7596437010</t>
  </si>
  <si>
    <t>Demontáž sirény poplachové</t>
  </si>
  <si>
    <t>1895894809</t>
  </si>
  <si>
    <t>7596437020</t>
  </si>
  <si>
    <t>Demontáž majáku ze sloupu</t>
  </si>
  <si>
    <t>697321909</t>
  </si>
  <si>
    <t>7596437025</t>
  </si>
  <si>
    <t>Demontáž majáku z budovy</t>
  </si>
  <si>
    <t>1391335071</t>
  </si>
  <si>
    <t>7596445005</t>
  </si>
  <si>
    <t>Montáž prvku pro EPS, ASHS (čidlo, hlásič, spínač atd.)</t>
  </si>
  <si>
    <t>1306678177</t>
  </si>
  <si>
    <t>7596445020</t>
  </si>
  <si>
    <t>Montáž hlásiče tísňového vnějšího</t>
  </si>
  <si>
    <t>-1315998723</t>
  </si>
  <si>
    <t>Montáž hlásiče tísňového vnějšího - na připravené úchytné body, na konstrukci, do krabice, zapojení přívodu, přezkoušení funkce u tlačítkových hlásičů, zapojeni odporu u koncového hlásiče, utěsnění kabel. přívodu</t>
  </si>
  <si>
    <t>7596445030</t>
  </si>
  <si>
    <t>Montáž hlásiče tlačítkového na omítku</t>
  </si>
  <si>
    <t>1210570689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</si>
  <si>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</si>
  <si>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7596445035</t>
  </si>
  <si>
    <t>Montáž hlásiče tlačítkového pod omítku</t>
  </si>
  <si>
    <t>-263247798</t>
  </si>
  <si>
    <t>Montáž hlásiče tlačítkového pod omítku - na připravené úchytné body, na konstrukci, do krabice, zapojení přívodu, přezkoušení funkce u tlačítkových hlásičů, zapojeni odporu u koncového hlásiče, utěsnění kabel. přívodu</t>
  </si>
  <si>
    <t>7596445040</t>
  </si>
  <si>
    <t>Montáž hlásiče tlačítkového do prostředí SNV</t>
  </si>
  <si>
    <t>1967209244</t>
  </si>
  <si>
    <t>Montáž hlásiče tlačítkového do prostředí SNV - na připravené úchytné body, na konstrukci, do krabice, zapojení přívodu, přezkoušení funkce u tlačítkových hlásičů, zapojeni odporu u koncového hlásiče, utěsnění kabel. přívodu</t>
  </si>
  <si>
    <t>7596445045</t>
  </si>
  <si>
    <t>Montáž hlásiče kompletního</t>
  </si>
  <si>
    <t>-1035845972</t>
  </si>
  <si>
    <t>Montáž hlásiče kompletního - na připravené úchytné body, na konstrukci, do krabice, zapojení přívodu, přezkoušení funkce u tlačítkových hlásičů, zapojeni odporu u koncového hlásiče, utěsnění kabel. přívodu</t>
  </si>
  <si>
    <t>7596445050</t>
  </si>
  <si>
    <t>Montáž ochranných prvků krytu</t>
  </si>
  <si>
    <t>-23328012</t>
  </si>
  <si>
    <t>7596445055</t>
  </si>
  <si>
    <t>Montáž ochranných prvků mřížky</t>
  </si>
  <si>
    <t>-1924388801</t>
  </si>
  <si>
    <t>7596445070</t>
  </si>
  <si>
    <t>Montáž štítku k hlásičům</t>
  </si>
  <si>
    <t>-1854198253</t>
  </si>
  <si>
    <t>7596445080</t>
  </si>
  <si>
    <t>Montáž vložky do automatického hlásiče</t>
  </si>
  <si>
    <t>-1494795917</t>
  </si>
  <si>
    <t>Montáž vložky do automatického hlásiče - nasazení vložky do zásuvky, přezkoušení zapojeni kabeláže. Bez měření citlivosti vložky</t>
  </si>
  <si>
    <t>7596445090</t>
  </si>
  <si>
    <t>Montáž přitápění požárního hlásiče</t>
  </si>
  <si>
    <t>959381353</t>
  </si>
  <si>
    <t>Montáž přitápění požárního hlásiče - namontování základní desky pod sokl hlásiče, připevnění topného tělíska, připevnění kablíku do rozbočnice, změření úbytku napětí na tělísku. Bez ceny dílů a materiálů</t>
  </si>
  <si>
    <t>7596445100</t>
  </si>
  <si>
    <t>Montáž vyrovnávacího rámečku</t>
  </si>
  <si>
    <t>-315383811</t>
  </si>
  <si>
    <t>7596447005</t>
  </si>
  <si>
    <t>Demontáž prvku pro EPS, ASHS (čidlo, hlásič, spínač atd.)</t>
  </si>
  <si>
    <t>1415433349</t>
  </si>
  <si>
    <t>7596447020</t>
  </si>
  <si>
    <t>Demontáž hlásiče tísňového vnějšího</t>
  </si>
  <si>
    <t>1074952559</t>
  </si>
  <si>
    <t>7596447030</t>
  </si>
  <si>
    <t>Demontáž hlásiče tlačítkového na omítku</t>
  </si>
  <si>
    <t>1512836626</t>
  </si>
  <si>
    <t>7596447035</t>
  </si>
  <si>
    <t>Demontáž hlásiče tlačítkového pod omítku</t>
  </si>
  <si>
    <t>725558666</t>
  </si>
  <si>
    <t>7596447040</t>
  </si>
  <si>
    <t>Demontáž hlásiče tlačítkového do prostředí SNV</t>
  </si>
  <si>
    <t>660904778</t>
  </si>
  <si>
    <t>7596447045</t>
  </si>
  <si>
    <t>Demontáž hlásiče kompletního</t>
  </si>
  <si>
    <t>430382739</t>
  </si>
  <si>
    <t>7596447050</t>
  </si>
  <si>
    <t>Demontáž ochranného krytu</t>
  </si>
  <si>
    <t>1340682545</t>
  </si>
  <si>
    <t>7596447055</t>
  </si>
  <si>
    <t>Demontáž ochranné mřížky</t>
  </si>
  <si>
    <t>1486724422</t>
  </si>
  <si>
    <t>7596447070</t>
  </si>
  <si>
    <t>Demontáž štítku k hlásičům</t>
  </si>
  <si>
    <t>-42755760</t>
  </si>
  <si>
    <t>7596447080</t>
  </si>
  <si>
    <t>Demontáž vložky do automatického hlásiče</t>
  </si>
  <si>
    <t>2141442540</t>
  </si>
  <si>
    <t>7596447090</t>
  </si>
  <si>
    <t>Demontáž přitápění požárního hlásiče</t>
  </si>
  <si>
    <t>1558753833</t>
  </si>
  <si>
    <t>7596447100</t>
  </si>
  <si>
    <t>Demontáž vyrovnávacího rámečku</t>
  </si>
  <si>
    <t>598377992</t>
  </si>
  <si>
    <t>7596447200</t>
  </si>
  <si>
    <t>Ekologická likvidace ionizačních neadresných požárních hlásičů systémů EPS pro normální prostředí</t>
  </si>
  <si>
    <t>1944430619</t>
  </si>
  <si>
    <t>Ekologická likvidace ionizačních neadresných požárních hlásičů systémů EPS pro normální prostředí - demontáž radionuklidového zářiče a jeho předání na pověřené pracoviště SÚJB</t>
  </si>
  <si>
    <t>7596447205</t>
  </si>
  <si>
    <t>Ekologická likvidace ionizačních neadresných požárních hlásičů systémů EPS pro prostředí s nebezpečím výbuchu</t>
  </si>
  <si>
    <t>-196283044</t>
  </si>
  <si>
    <t>Ekologická likvidace ionizačních neadresných požárních hlásičů systémů EPS pro prostředí s nebezpečím výbuchu - demontáž radionuklidového zářiče a jeho předání na pověřené pracoviště SÚJB</t>
  </si>
  <si>
    <t>7596455005</t>
  </si>
  <si>
    <t>Montáž tlačítka blokování - zrušení</t>
  </si>
  <si>
    <t>-1312204852</t>
  </si>
  <si>
    <t>7596457005</t>
  </si>
  <si>
    <t>Demontáž tlačítka blokování - zrušení</t>
  </si>
  <si>
    <t>-1772472926</t>
  </si>
  <si>
    <t>PS 04 - Montáž a demontáž EZS</t>
  </si>
  <si>
    <t>7597115010</t>
  </si>
  <si>
    <t>Montáž ústředny konvenční pro 1 smyčku</t>
  </si>
  <si>
    <t>-1625647799</t>
  </si>
  <si>
    <t>Montáž ústředny konvenční pro 1 smyčku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</si>
  <si>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7597115015</t>
  </si>
  <si>
    <t>Montáž ústředny konvenční pro 2 smyčky</t>
  </si>
  <si>
    <t>-693984657</t>
  </si>
  <si>
    <t>Montáž ústředny konvenční pro 2 smyčky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</si>
  <si>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7597115020</t>
  </si>
  <si>
    <t>Montáž ústředny konvenční do 8 smyček</t>
  </si>
  <si>
    <t>-449281605</t>
  </si>
  <si>
    <t>Montáž ústředny konvenční do 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</si>
  <si>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7597115025</t>
  </si>
  <si>
    <t>Montáž ústředny konvenční do 16 smyček</t>
  </si>
  <si>
    <t>-234592914</t>
  </si>
  <si>
    <t>Montáž ústředny konvenční do 16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</si>
  <si>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7597115030</t>
  </si>
  <si>
    <t>Montáž ústředny konvenční do 32 smyček</t>
  </si>
  <si>
    <t>-28173562</t>
  </si>
  <si>
    <t>Montáž ústředny konvenční do 32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</si>
  <si>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7597115035</t>
  </si>
  <si>
    <t>Montáž ústředny konvenční do 48 smyček</t>
  </si>
  <si>
    <t>-1326069777</t>
  </si>
  <si>
    <t>Montáž ústředny konvenční do 48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</si>
  <si>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7597115050</t>
  </si>
  <si>
    <t>Montáž ústředny linkové</t>
  </si>
  <si>
    <t>-1519384766</t>
  </si>
  <si>
    <t>Montáž ústředny linkové - na určené místo, zapojení a vyvážení linky, připojení sítě, akumulátorové baterie, vnější a dálkové signalizace a uzemnění, oživení, uvedení do provozu, provedení zkoušek, vystavení dokumentace a zaškolení obsluhy</t>
  </si>
  <si>
    <t>7597117010</t>
  </si>
  <si>
    <t>Demontáž ústředny konvenční pro 1 smyčku</t>
  </si>
  <si>
    <t>467428622</t>
  </si>
  <si>
    <t>7597117015</t>
  </si>
  <si>
    <t>Demontáž ústředny konvenční pro 2 smyčky</t>
  </si>
  <si>
    <t>-1698807214</t>
  </si>
  <si>
    <t>7597117020</t>
  </si>
  <si>
    <t>Demontáž ústředny konvenční do 8 smyček</t>
  </si>
  <si>
    <t>-108005618</t>
  </si>
  <si>
    <t>7597117025</t>
  </si>
  <si>
    <t>Demontáž ústředny konvenční do 16 smyček</t>
  </si>
  <si>
    <t>-1898046726</t>
  </si>
  <si>
    <t>7597117030</t>
  </si>
  <si>
    <t>Demontáž ústředny konvenční do 32 smyček</t>
  </si>
  <si>
    <t>2094556305</t>
  </si>
  <si>
    <t>7597117035</t>
  </si>
  <si>
    <t>Demontáž ústředny konvenční do 48 smyček</t>
  </si>
  <si>
    <t>-1964053789</t>
  </si>
  <si>
    <t>7597117050</t>
  </si>
  <si>
    <t>Demontáž ústředny linkové</t>
  </si>
  <si>
    <t>-260938338</t>
  </si>
  <si>
    <t>7597125010</t>
  </si>
  <si>
    <t>Montáž příšlušenství pro EZS klávesnice (tabla)</t>
  </si>
  <si>
    <t>873479599</t>
  </si>
  <si>
    <t>Montáž příšlušenství pro EZS klávesnice (tabla) - včetně připojení, seřízení a přezkoušení funkce</t>
  </si>
  <si>
    <t>7597125015</t>
  </si>
  <si>
    <t>Montáž příšlušenství pro EZS rozvodné krabice - kontaktní</t>
  </si>
  <si>
    <t>879017827</t>
  </si>
  <si>
    <t>Montáž příšlušenství pro EZS rozvodné krabice - kontaktní - včetně připojení, seřízení a přezkoušení funkce</t>
  </si>
  <si>
    <t>7597125020</t>
  </si>
  <si>
    <t>Montáž příšlušenství pro EZS koncentrátoru RIO</t>
  </si>
  <si>
    <t>-1432043163</t>
  </si>
  <si>
    <t>Montáž příšlušenství pro EZS koncentrátoru RIO - včetně připojení, seřízení a přezkoušení funkce</t>
  </si>
  <si>
    <t>7597125025</t>
  </si>
  <si>
    <t>Montáž příšlušenství pro EZS koncentrátoru RIO s napaječem</t>
  </si>
  <si>
    <t>-883372368</t>
  </si>
  <si>
    <t>Montáž příšlušenství pro EZS koncentrátoru RIO s napaječem - včetně připojení, seřízení a přezkoušení funkce</t>
  </si>
  <si>
    <t>7597125030</t>
  </si>
  <si>
    <t>Montáž příšlušenství pro EZS konfigurace a nastavení komunikačního modulu (UNI1TN,E080,UDS)</t>
  </si>
  <si>
    <t>1750782309</t>
  </si>
  <si>
    <t>Montáž příšlušenství pro EZS konfigurace a nastavení komunikačního modulu (UNI1TN,E080,UDS) - včetně připojení, seřízení a přezkoušení funkce</t>
  </si>
  <si>
    <t>7597125035</t>
  </si>
  <si>
    <t>Montáž příšlušenství pro EZS oživení a nastavení systému EZS</t>
  </si>
  <si>
    <t>-1457334115</t>
  </si>
  <si>
    <t>Montáž příšlušenství pro EZS oživení a nastavení systému EZS - včetně připojení, seřízení a přezkoušení funkce</t>
  </si>
  <si>
    <t>7597125040</t>
  </si>
  <si>
    <t>Montáž příšlušenství pro EZS naprogramování ústředny EZS</t>
  </si>
  <si>
    <t>-796679647</t>
  </si>
  <si>
    <t>Montáž příšlušenství pro EZS naprogramování ústředny EZS - včetně připojení, seřízení a přezkoušení funkce</t>
  </si>
  <si>
    <t>7597125045</t>
  </si>
  <si>
    <t>Montáž příšlušenství pro EZS vizualizace na PC pro dálkovou správu dat EZS za 1 žst.</t>
  </si>
  <si>
    <t>637754989</t>
  </si>
  <si>
    <t>Montáž příšlušenství pro EZS vizualizace na PC pro dálkovou správu dat EZS za 1 žst. - včetně připojení, seřízení a přezkoušení funkce</t>
  </si>
  <si>
    <t>7597127010</t>
  </si>
  <si>
    <t>Demontáž příšlušenství pro zabezpečovací zařízení klávesnice (tabla)</t>
  </si>
  <si>
    <t>741377130</t>
  </si>
  <si>
    <t>7597127015</t>
  </si>
  <si>
    <t>Demontáž příšlušenství pro zabezpečovací zařízení rozvodné krabice - kontaktní</t>
  </si>
  <si>
    <t>-498092101</t>
  </si>
  <si>
    <t>7597127020</t>
  </si>
  <si>
    <t>Demontáž příšlušenství pro zabezpečovací zařízení koncentrátoru RIO</t>
  </si>
  <si>
    <t>-1869695111</t>
  </si>
  <si>
    <t>7597127025</t>
  </si>
  <si>
    <t>Demontáž příšlušenství pro zabezpečovací zařízení koncentrátoru RIO s napaječem</t>
  </si>
  <si>
    <t>50173819</t>
  </si>
  <si>
    <t>7597135010</t>
  </si>
  <si>
    <t>Montáž prvku pro EZS (čidlo, snímač, siréna)</t>
  </si>
  <si>
    <t>-1982320249</t>
  </si>
  <si>
    <t>7597137010</t>
  </si>
  <si>
    <t>Demontáž prvku pro EZS (čidlo,snímač,siréna)</t>
  </si>
  <si>
    <t>1336533991</t>
  </si>
  <si>
    <t>7598045005</t>
  </si>
  <si>
    <t>Měření smyčky</t>
  </si>
  <si>
    <t>-1485855757</t>
  </si>
  <si>
    <t>Měření smyčky - přezkoušení funkce poplachové smyčky, všech koncových čidel, jejich nastavení i dovážení, odstranění případné poruchy, vystavení protokolu a odevzdání do provozu</t>
  </si>
  <si>
    <t>7598045015</t>
  </si>
  <si>
    <t>Zařízení EZS odzkoušení v rozsahu 1 ústředny</t>
  </si>
  <si>
    <t>-492893730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</si>
  <si>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</si>
  <si>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7598045030</t>
  </si>
  <si>
    <t>Zařízení EZS montáž komunikačního modulu (UNI1TN, E080, UDS)</t>
  </si>
  <si>
    <t>27400522</t>
  </si>
  <si>
    <t>7598045035</t>
  </si>
  <si>
    <t>Zařízení EZS zaškolení obsluhy</t>
  </si>
  <si>
    <t>-838852206</t>
  </si>
  <si>
    <t>7598045040</t>
  </si>
  <si>
    <t>Zařízení EZS vyhotovení protokolu o funkční zkoušce</t>
  </si>
  <si>
    <t>-715143972</t>
  </si>
  <si>
    <t>7598045045</t>
  </si>
  <si>
    <t>Měření 1 úseku smyčky</t>
  </si>
  <si>
    <t>-189633928</t>
  </si>
  <si>
    <t>7598045050</t>
  </si>
  <si>
    <t>Přezkoušení zařízení vzduchotechnického</t>
  </si>
  <si>
    <t>385829826</t>
  </si>
  <si>
    <t>7598045055</t>
  </si>
  <si>
    <t>Přezkoušení čidla automatického hlásiče</t>
  </si>
  <si>
    <t>-1177820026</t>
  </si>
  <si>
    <t>7598045060</t>
  </si>
  <si>
    <t>Zkoušení požární ústředny do 8 smyček</t>
  </si>
  <si>
    <t>1896986538</t>
  </si>
  <si>
    <t>Zkoušení požární ústředny do 8 smyček - podle technických podmínek a specifikací pro daný typ zařízení</t>
  </si>
  <si>
    <t>7598045065</t>
  </si>
  <si>
    <t>Zkoušení požární ústředny do 16 smyček</t>
  </si>
  <si>
    <t>-2092665225</t>
  </si>
  <si>
    <t>Zkoušení požární ústředny do 16 smyček - podle technických podmínek a specifikací pro daný typ zařízení</t>
  </si>
  <si>
    <t>7598045070</t>
  </si>
  <si>
    <t>Zkoušení požární ústředny do 24 smyček</t>
  </si>
  <si>
    <t>207138784</t>
  </si>
  <si>
    <t>Zkoušení požární ústředny do 24 smyček - podle technických podmínek a specifikací pro daný typ zařízení</t>
  </si>
  <si>
    <t>7598045075</t>
  </si>
  <si>
    <t>Zkoušení požární ústředny do 32 smyček</t>
  </si>
  <si>
    <t>-2072920243</t>
  </si>
  <si>
    <t>Zkoušení požární ústředny do 32 smyček - podle technických podmínek a specifikací pro daný typ zařízení</t>
  </si>
  <si>
    <t>7598045080</t>
  </si>
  <si>
    <t>Zkoušení požární ústředny do 48 smyček</t>
  </si>
  <si>
    <t>-288827715</t>
  </si>
  <si>
    <t>Zkoušení požární ústředny do 48 smyček - podle technických podmínek a specifikací pro daný typ zařízení</t>
  </si>
  <si>
    <t>-1826702263</t>
  </si>
  <si>
    <t>1712472630</t>
  </si>
  <si>
    <t>2143584451</t>
  </si>
  <si>
    <t>1903743646</t>
  </si>
  <si>
    <t>PS 06 - Montáž a demontáž ASHS</t>
  </si>
  <si>
    <t>7596473010</t>
  </si>
  <si>
    <t>ASHS - oprava tlakové láhve</t>
  </si>
  <si>
    <t>litr</t>
  </si>
  <si>
    <t>-717310095</t>
  </si>
  <si>
    <t>ASHS - oprava tlakové láhve - odčerpání hasiva, přetěsnění, napuštění hasiva</t>
  </si>
  <si>
    <t>7596475010</t>
  </si>
  <si>
    <t>Montáž hasící části ASHS spouštěče, elmag.ventilů, trysek,ručního spouštěče a tlakového spínače</t>
  </si>
  <si>
    <t>1706357344</t>
  </si>
  <si>
    <t>7596475020</t>
  </si>
  <si>
    <t>Montáž ventilu pro tlakovou láhev</t>
  </si>
  <si>
    <t>1661178792</t>
  </si>
  <si>
    <t>7596475030</t>
  </si>
  <si>
    <t>Montáž spouštěcí hlavice ventilu tlakové lahve</t>
  </si>
  <si>
    <t>2130571723</t>
  </si>
  <si>
    <t>7596475040</t>
  </si>
  <si>
    <t>Montáž trysky pro vypouštění hasiva</t>
  </si>
  <si>
    <t>-60455187</t>
  </si>
  <si>
    <t>7596475050</t>
  </si>
  <si>
    <t>Montáž rozvodného potrubí hasiva/plynu</t>
  </si>
  <si>
    <t>m</t>
  </si>
  <si>
    <t>1047093732</t>
  </si>
  <si>
    <t>7596477010</t>
  </si>
  <si>
    <t>Demontáž hasící části ASHS spouštěče, elmag. ventily, trysky, ruční spouštěč a tlakový spínač</t>
  </si>
  <si>
    <t>74652103</t>
  </si>
  <si>
    <t>7596477020</t>
  </si>
  <si>
    <t>Demontáž ventilu pro tlakovou láhev</t>
  </si>
  <si>
    <t>-758593265</t>
  </si>
  <si>
    <t>7596477030</t>
  </si>
  <si>
    <t>Demontáž spouštěcí hlavice ventilu tlakové lahve</t>
  </si>
  <si>
    <t>1693117280</t>
  </si>
  <si>
    <t>7596477040</t>
  </si>
  <si>
    <t>Demontáž trysky pro vypouštění hasiva</t>
  </si>
  <si>
    <t>-582606815</t>
  </si>
  <si>
    <t>7596477050</t>
  </si>
  <si>
    <t>Demontáž rozvodného potrubí hasiva/plynu</t>
  </si>
  <si>
    <t>1170288465</t>
  </si>
  <si>
    <t>PS 08 - Vedlejší rozpočtové náklady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</si>
  <si>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</si>
  <si>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</si>
  <si>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</si>
  <si>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</si>
  <si>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</si>
  <si>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HZS4232</t>
  </si>
  <si>
    <t>Hodinová zúčtovací sazba technik odborný</t>
  </si>
  <si>
    <t>hod</t>
  </si>
  <si>
    <t>CS ÚRS 2018 02</t>
  </si>
  <si>
    <t>-1879109211</t>
  </si>
  <si>
    <t>Hodinové zúčtovací sazby ostatních profesí  revizní a kontrolní činnost technik odborný</t>
  </si>
  <si>
    <t>VRN8</t>
  </si>
  <si>
    <t>Přesun stavebních kapacit</t>
  </si>
  <si>
    <t>081002000</t>
  </si>
  <si>
    <t>Doprava zaměstnanců</t>
  </si>
  <si>
    <t>…km</t>
  </si>
  <si>
    <t>1024</t>
  </si>
  <si>
    <t>-1072088928</t>
  </si>
  <si>
    <t>Siignalservis, a.s.</t>
  </si>
  <si>
    <t>28381670</t>
  </si>
  <si>
    <t>CZ28381670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</si>
</sst>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10"/>
      <name val="Arial CE"/>
    </font>
    <font>
      <sz val="9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26" fillId="2" borderId="14" xfId="0" applyNumberFormat="1" applyFont="1" applyFill="1" applyBorder="1" applyAlignment="1" applyProtection="1">
      <alignment horizontal="center" vertical="center"/>
      <protection locked="0"/>
    </xf>
    <xf numFmtId="0" fontId="26" fillId="2" borderId="0" xfId="0" applyFont="1" applyFill="1" applyBorder="1" applyAlignment="1" applyProtection="1">
      <alignment horizontal="center" vertical="center"/>
      <protection locked="0"/>
    </xf>
    <xf numFmtId="4" fontId="26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6" fillId="2" borderId="19" xfId="0" applyNumberFormat="1" applyFont="1" applyFill="1" applyBorder="1" applyAlignment="1" applyProtection="1">
      <alignment horizontal="center" vertical="center"/>
      <protection locked="0"/>
    </xf>
    <xf numFmtId="0" fontId="26" fillId="2" borderId="20" xfId="0" applyFont="1" applyFill="1" applyBorder="1" applyAlignment="1" applyProtection="1">
      <alignment horizontal="center" vertical="center"/>
      <protection locked="0"/>
    </xf>
    <xf numFmtId="4" fontId="26" fillId="0" borderId="21" xfId="0" applyNumberFormat="1" applyFont="1" applyBorder="1" applyAlignment="1" applyProtection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0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4" fontId="27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4" fontId="6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0" fontId="6" fillId="0" borderId="15" xfId="0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0" fontId="31" fillId="0" borderId="23" xfId="0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4" fontId="20" fillId="4" borderId="0" xfId="0" applyNumberFormat="1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0" fillId="0" borderId="0" xfId="0" applyNumberFormat="1" applyFont="1" applyAlignment="1" applyProtection="1">
      <alignment horizontal="righ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4" fontId="14" fillId="0" borderId="0" xfId="0" applyNumberFormat="1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6"/>
  <sheetViews>
    <sheetView showGridLines="0" tabSelected="1" topLeftCell="A13" workbookViewId="0">
      <selection activeCell="U20" sqref="U20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9" width="25.85546875" hidden="1" customWidth="1"/>
    <col min="50" max="51" width="21.7109375" hidden="1" customWidth="1"/>
    <col min="52" max="53" width="25" hidden="1" customWidth="1"/>
    <col min="54" max="54" width="21.7109375" hidden="1" customWidth="1"/>
    <col min="55" max="55" width="19.140625" hidden="1" customWidth="1"/>
    <col min="56" max="56" width="25" hidden="1" customWidth="1"/>
    <col min="57" max="57" width="21.7109375" hidden="1" customWidth="1"/>
    <col min="58" max="58" width="19.140625" hidden="1" customWidth="1"/>
    <col min="59" max="59" width="66.42578125" customWidth="1"/>
    <col min="71" max="91" width="9.285156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5</v>
      </c>
      <c r="BV1" s="11" t="s">
        <v>6</v>
      </c>
    </row>
    <row r="2" spans="1:74" ht="36.9" customHeight="1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F2" s="259"/>
      <c r="BG2" s="259"/>
      <c r="BS2" s="12" t="s">
        <v>7</v>
      </c>
      <c r="BT2" s="12" t="s">
        <v>8</v>
      </c>
    </row>
    <row r="3" spans="1:74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spans="1:74" ht="24.9" customHeight="1">
      <c r="B4" s="16"/>
      <c r="C4" s="17"/>
      <c r="D4" s="18" t="s">
        <v>10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11</v>
      </c>
      <c r="BG4" s="20" t="s">
        <v>12</v>
      </c>
      <c r="BS4" s="12" t="s">
        <v>13</v>
      </c>
    </row>
    <row r="5" spans="1:74" ht="12" customHeight="1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260" t="s">
        <v>15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17"/>
      <c r="AQ5" s="17"/>
      <c r="AR5" s="15"/>
      <c r="BG5" s="257" t="s">
        <v>16</v>
      </c>
      <c r="BS5" s="12" t="s">
        <v>7</v>
      </c>
    </row>
    <row r="6" spans="1:74" ht="36.9" customHeight="1">
      <c r="B6" s="16"/>
      <c r="C6" s="17"/>
      <c r="D6" s="23" t="s">
        <v>17</v>
      </c>
      <c r="E6" s="17"/>
      <c r="F6" s="17"/>
      <c r="G6" s="17"/>
      <c r="H6" s="17"/>
      <c r="I6" s="17"/>
      <c r="J6" s="17"/>
      <c r="K6" s="262" t="s">
        <v>18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17"/>
      <c r="AQ6" s="17"/>
      <c r="AR6" s="15"/>
      <c r="BG6" s="258"/>
      <c r="BS6" s="12" t="s">
        <v>7</v>
      </c>
    </row>
    <row r="7" spans="1:74" ht="12" customHeight="1">
      <c r="B7" s="16"/>
      <c r="C7" s="17"/>
      <c r="D7" s="24" t="s">
        <v>19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20</v>
      </c>
      <c r="AL7" s="17"/>
      <c r="AM7" s="17"/>
      <c r="AN7" s="22" t="s">
        <v>1</v>
      </c>
      <c r="AO7" s="17"/>
      <c r="AP7" s="17"/>
      <c r="AQ7" s="17"/>
      <c r="AR7" s="15"/>
      <c r="BG7" s="258"/>
      <c r="BS7" s="12" t="s">
        <v>7</v>
      </c>
    </row>
    <row r="8" spans="1:74" ht="12" customHeight="1">
      <c r="B8" s="16"/>
      <c r="C8" s="17"/>
      <c r="D8" s="24" t="s">
        <v>21</v>
      </c>
      <c r="E8" s="17"/>
      <c r="F8" s="17"/>
      <c r="G8" s="17"/>
      <c r="H8" s="17"/>
      <c r="I8" s="17"/>
      <c r="J8" s="17"/>
      <c r="K8" s="22" t="s">
        <v>22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23</v>
      </c>
      <c r="AL8" s="17"/>
      <c r="AM8" s="17"/>
      <c r="AN8" s="25" t="s">
        <v>24</v>
      </c>
      <c r="AO8" s="17"/>
      <c r="AP8" s="17"/>
      <c r="AQ8" s="17"/>
      <c r="AR8" s="15"/>
      <c r="BG8" s="258"/>
      <c r="BS8" s="12" t="s">
        <v>7</v>
      </c>
    </row>
    <row r="9" spans="1:74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G9" s="258"/>
      <c r="BS9" s="12" t="s">
        <v>7</v>
      </c>
    </row>
    <row r="10" spans="1:74" ht="12" customHeight="1">
      <c r="B10" s="16"/>
      <c r="C10" s="17"/>
      <c r="D10" s="24" t="s">
        <v>25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26</v>
      </c>
      <c r="AL10" s="17"/>
      <c r="AM10" s="17"/>
      <c r="AN10" s="22" t="s">
        <v>1</v>
      </c>
      <c r="AO10" s="17"/>
      <c r="AP10" s="17"/>
      <c r="AQ10" s="17"/>
      <c r="AR10" s="15"/>
      <c r="BG10" s="258"/>
      <c r="BS10" s="12" t="s">
        <v>7</v>
      </c>
    </row>
    <row r="11" spans="1:74" ht="18.45" customHeight="1">
      <c r="B11" s="16"/>
      <c r="C11" s="17"/>
      <c r="D11" s="17"/>
      <c r="E11" s="22" t="s">
        <v>22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2" t="s">
        <v>1</v>
      </c>
      <c r="AO11" s="17"/>
      <c r="AP11" s="17"/>
      <c r="AQ11" s="17"/>
      <c r="AR11" s="15"/>
      <c r="BG11" s="258"/>
      <c r="BS11" s="12" t="s">
        <v>7</v>
      </c>
    </row>
    <row r="12" spans="1:74" ht="6.9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G12" s="258"/>
      <c r="BS12" s="12" t="s">
        <v>7</v>
      </c>
    </row>
    <row r="13" spans="1:74" ht="12" customHeight="1">
      <c r="B13" s="16"/>
      <c r="C13" s="17"/>
      <c r="D13" s="24" t="s">
        <v>28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26</v>
      </c>
      <c r="AL13" s="17"/>
      <c r="AM13" s="17"/>
      <c r="AN13" s="26" t="s">
        <v>1938</v>
      </c>
      <c r="AO13" s="17"/>
      <c r="AP13" s="17"/>
      <c r="AQ13" s="17"/>
      <c r="AR13" s="15"/>
      <c r="BG13" s="258"/>
      <c r="BS13" s="12" t="s">
        <v>7</v>
      </c>
    </row>
    <row r="14" spans="1:74">
      <c r="B14" s="16"/>
      <c r="C14" s="17"/>
      <c r="D14" s="17"/>
      <c r="E14" s="263" t="s">
        <v>1937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4" t="s">
        <v>27</v>
      </c>
      <c r="AL14" s="17"/>
      <c r="AM14" s="17"/>
      <c r="AN14" s="26" t="s">
        <v>1939</v>
      </c>
      <c r="AO14" s="17"/>
      <c r="AP14" s="17"/>
      <c r="AQ14" s="17"/>
      <c r="AR14" s="15"/>
      <c r="BG14" s="258"/>
      <c r="BS14" s="12" t="s">
        <v>7</v>
      </c>
    </row>
    <row r="15" spans="1:74" ht="6.9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G15" s="258"/>
      <c r="BS15" s="12" t="s">
        <v>4</v>
      </c>
    </row>
    <row r="16" spans="1:74" ht="12" customHeight="1">
      <c r="B16" s="16"/>
      <c r="C16" s="17"/>
      <c r="D16" s="24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26</v>
      </c>
      <c r="AL16" s="17"/>
      <c r="AM16" s="17"/>
      <c r="AN16" s="22" t="s">
        <v>1</v>
      </c>
      <c r="AO16" s="17"/>
      <c r="AP16" s="17"/>
      <c r="AQ16" s="17"/>
      <c r="AR16" s="15"/>
      <c r="BG16" s="258"/>
      <c r="BS16" s="12" t="s">
        <v>4</v>
      </c>
    </row>
    <row r="17" spans="2:71" ht="18.45" customHeight="1">
      <c r="B17" s="16"/>
      <c r="C17" s="17"/>
      <c r="D17" s="17"/>
      <c r="E17" s="22" t="s">
        <v>22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2" t="s">
        <v>1</v>
      </c>
      <c r="AO17" s="17"/>
      <c r="AP17" s="17"/>
      <c r="AQ17" s="17"/>
      <c r="AR17" s="15"/>
      <c r="BG17" s="258"/>
      <c r="BS17" s="12" t="s">
        <v>5</v>
      </c>
    </row>
    <row r="18" spans="2:71" ht="6.9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G18" s="258"/>
      <c r="BS18" s="12" t="s">
        <v>7</v>
      </c>
    </row>
    <row r="19" spans="2:71" ht="12" customHeight="1">
      <c r="B19" s="16"/>
      <c r="C19" s="17"/>
      <c r="D19" s="24" t="s">
        <v>30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26</v>
      </c>
      <c r="AL19" s="17"/>
      <c r="AM19" s="17"/>
      <c r="AN19" s="22" t="s">
        <v>1</v>
      </c>
      <c r="AO19" s="17"/>
      <c r="AP19" s="17"/>
      <c r="AQ19" s="17"/>
      <c r="AR19" s="15"/>
      <c r="BG19" s="258"/>
      <c r="BS19" s="12" t="s">
        <v>7</v>
      </c>
    </row>
    <row r="20" spans="2:71" ht="18.45" customHeight="1">
      <c r="B20" s="16"/>
      <c r="C20" s="17"/>
      <c r="D20" s="17"/>
      <c r="E20" s="22" t="s">
        <v>22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2" t="s">
        <v>1</v>
      </c>
      <c r="AO20" s="17"/>
      <c r="AP20" s="17"/>
      <c r="AQ20" s="17"/>
      <c r="AR20" s="15"/>
      <c r="BG20" s="258"/>
      <c r="BS20" s="12" t="s">
        <v>5</v>
      </c>
    </row>
    <row r="21" spans="2:71" ht="6.9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G21" s="258"/>
    </row>
    <row r="22" spans="2:71" ht="12" customHeight="1">
      <c r="B22" s="16"/>
      <c r="C22" s="17"/>
      <c r="D22" s="24" t="s">
        <v>31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G22" s="258"/>
    </row>
    <row r="23" spans="2:71" ht="16.5" customHeight="1">
      <c r="B23" s="16"/>
      <c r="C23" s="17"/>
      <c r="D23" s="17"/>
      <c r="E23" s="265" t="s">
        <v>1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17"/>
      <c r="AP23" s="17"/>
      <c r="AQ23" s="17"/>
      <c r="AR23" s="15"/>
      <c r="BG23" s="258"/>
    </row>
    <row r="24" spans="2:71" ht="6.9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G24" s="258"/>
    </row>
    <row r="25" spans="2:71" ht="6.9" customHeight="1">
      <c r="B25" s="16"/>
      <c r="C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7"/>
      <c r="AQ25" s="17"/>
      <c r="AR25" s="15"/>
      <c r="BG25" s="258"/>
    </row>
    <row r="26" spans="2:71" ht="14.4" customHeight="1">
      <c r="B26" s="16"/>
      <c r="C26" s="17"/>
      <c r="D26" s="28" t="s">
        <v>32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266">
        <f>ROUND(AG59,2)</f>
        <v>1884487</v>
      </c>
      <c r="AL26" s="261"/>
      <c r="AM26" s="261"/>
      <c r="AN26" s="261"/>
      <c r="AO26" s="261"/>
      <c r="AP26" s="17"/>
      <c r="AQ26" s="17"/>
      <c r="AR26" s="15"/>
      <c r="BG26" s="258"/>
    </row>
    <row r="27" spans="2:71" ht="11.4">
      <c r="B27" s="16"/>
      <c r="C27" s="17"/>
      <c r="D27" s="17"/>
      <c r="E27" s="29" t="s">
        <v>33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267">
        <f>ROUND(AS59,2)</f>
        <v>968477</v>
      </c>
      <c r="AL27" s="267"/>
      <c r="AM27" s="267"/>
      <c r="AN27" s="267"/>
      <c r="AO27" s="267"/>
      <c r="AP27" s="17"/>
      <c r="AQ27" s="17"/>
      <c r="AR27" s="15"/>
      <c r="BG27" s="258"/>
    </row>
    <row r="28" spans="2:71" s="1" customFormat="1" ht="11.4">
      <c r="B28" s="30"/>
      <c r="C28" s="31"/>
      <c r="D28" s="31"/>
      <c r="E28" s="29" t="s">
        <v>34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267">
        <f>ROUND(AT59,2)</f>
        <v>916010</v>
      </c>
      <c r="AL28" s="267"/>
      <c r="AM28" s="267"/>
      <c r="AN28" s="267"/>
      <c r="AO28" s="267"/>
      <c r="AP28" s="31"/>
      <c r="AQ28" s="31"/>
      <c r="AR28" s="32"/>
      <c r="BG28" s="258"/>
    </row>
    <row r="29" spans="2:71" s="1" customFormat="1" ht="14.4" customHeight="1">
      <c r="B29" s="30"/>
      <c r="C29" s="31"/>
      <c r="D29" s="28" t="s">
        <v>35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266">
        <f>ROUND(AG69, 2)</f>
        <v>0</v>
      </c>
      <c r="AL29" s="266"/>
      <c r="AM29" s="266"/>
      <c r="AN29" s="266"/>
      <c r="AO29" s="266"/>
      <c r="AP29" s="31"/>
      <c r="AQ29" s="31"/>
      <c r="AR29" s="32"/>
      <c r="BG29" s="258"/>
    </row>
    <row r="30" spans="2:71" s="1" customFormat="1" ht="6.9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G30" s="258"/>
    </row>
    <row r="31" spans="2:71" s="1" customFormat="1" ht="25.95" customHeight="1">
      <c r="B31" s="30"/>
      <c r="C31" s="31"/>
      <c r="D31" s="33" t="s">
        <v>36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268">
        <f>ROUND(AK26 + AK29, 2)</f>
        <v>1884487</v>
      </c>
      <c r="AL31" s="269"/>
      <c r="AM31" s="269"/>
      <c r="AN31" s="269"/>
      <c r="AO31" s="269"/>
      <c r="AP31" s="31"/>
      <c r="AQ31" s="31"/>
      <c r="AR31" s="32"/>
      <c r="BG31" s="258"/>
    </row>
    <row r="32" spans="2:71" s="1" customFormat="1" ht="6.9" customHeight="1"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2"/>
      <c r="BG32" s="258"/>
    </row>
    <row r="33" spans="2:59" s="1" customFormat="1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239" t="s">
        <v>37</v>
      </c>
      <c r="M33" s="239"/>
      <c r="N33" s="239"/>
      <c r="O33" s="239"/>
      <c r="P33" s="239"/>
      <c r="Q33" s="31"/>
      <c r="R33" s="31"/>
      <c r="S33" s="31"/>
      <c r="T33" s="31"/>
      <c r="U33" s="31"/>
      <c r="V33" s="31"/>
      <c r="W33" s="239" t="s">
        <v>38</v>
      </c>
      <c r="X33" s="239"/>
      <c r="Y33" s="239"/>
      <c r="Z33" s="239"/>
      <c r="AA33" s="239"/>
      <c r="AB33" s="239"/>
      <c r="AC33" s="239"/>
      <c r="AD33" s="239"/>
      <c r="AE33" s="239"/>
      <c r="AF33" s="31"/>
      <c r="AG33" s="31"/>
      <c r="AH33" s="31"/>
      <c r="AI33" s="31"/>
      <c r="AJ33" s="31"/>
      <c r="AK33" s="239" t="s">
        <v>39</v>
      </c>
      <c r="AL33" s="239"/>
      <c r="AM33" s="239"/>
      <c r="AN33" s="239"/>
      <c r="AO33" s="239"/>
      <c r="AP33" s="31"/>
      <c r="AQ33" s="31"/>
      <c r="AR33" s="32"/>
      <c r="BG33" s="258"/>
    </row>
    <row r="34" spans="2:59" s="2" customFormat="1" ht="14.4" customHeight="1">
      <c r="B34" s="35"/>
      <c r="C34" s="36"/>
      <c r="D34" s="24" t="s">
        <v>40</v>
      </c>
      <c r="E34" s="36"/>
      <c r="F34" s="24" t="s">
        <v>41</v>
      </c>
      <c r="G34" s="36"/>
      <c r="H34" s="36"/>
      <c r="I34" s="36"/>
      <c r="J34" s="36"/>
      <c r="K34" s="36"/>
      <c r="L34" s="240">
        <v>0.21</v>
      </c>
      <c r="M34" s="235"/>
      <c r="N34" s="235"/>
      <c r="O34" s="235"/>
      <c r="P34" s="235"/>
      <c r="Q34" s="36"/>
      <c r="R34" s="36"/>
      <c r="S34" s="36"/>
      <c r="T34" s="36"/>
      <c r="U34" s="36"/>
      <c r="V34" s="36"/>
      <c r="W34" s="234">
        <f>ROUND(BB59 + SUM(CD69:CD73), 2)</f>
        <v>1884487</v>
      </c>
      <c r="X34" s="235"/>
      <c r="Y34" s="235"/>
      <c r="Z34" s="235"/>
      <c r="AA34" s="235"/>
      <c r="AB34" s="235"/>
      <c r="AC34" s="235"/>
      <c r="AD34" s="235"/>
      <c r="AE34" s="235"/>
      <c r="AF34" s="36"/>
      <c r="AG34" s="36"/>
      <c r="AH34" s="36"/>
      <c r="AI34" s="36"/>
      <c r="AJ34" s="36"/>
      <c r="AK34" s="234">
        <f>ROUND(AX59 + SUM(BY69:BY73), 2)</f>
        <v>395742.27</v>
      </c>
      <c r="AL34" s="235"/>
      <c r="AM34" s="235"/>
      <c r="AN34" s="235"/>
      <c r="AO34" s="235"/>
      <c r="AP34" s="36"/>
      <c r="AQ34" s="36"/>
      <c r="AR34" s="37"/>
      <c r="BG34" s="258"/>
    </row>
    <row r="35" spans="2:59" s="2" customFormat="1" ht="14.4" customHeight="1">
      <c r="B35" s="35"/>
      <c r="C35" s="36"/>
      <c r="D35" s="36"/>
      <c r="E35" s="36"/>
      <c r="F35" s="24" t="s">
        <v>42</v>
      </c>
      <c r="G35" s="36"/>
      <c r="H35" s="36"/>
      <c r="I35" s="36"/>
      <c r="J35" s="36"/>
      <c r="K35" s="36"/>
      <c r="L35" s="240">
        <v>0.15</v>
      </c>
      <c r="M35" s="235"/>
      <c r="N35" s="235"/>
      <c r="O35" s="235"/>
      <c r="P35" s="235"/>
      <c r="Q35" s="36"/>
      <c r="R35" s="36"/>
      <c r="S35" s="36"/>
      <c r="T35" s="36"/>
      <c r="U35" s="36"/>
      <c r="V35" s="36"/>
      <c r="W35" s="234">
        <f>ROUND(BC59 + SUM(CE69:CE73), 2)</f>
        <v>0</v>
      </c>
      <c r="X35" s="235"/>
      <c r="Y35" s="235"/>
      <c r="Z35" s="235"/>
      <c r="AA35" s="235"/>
      <c r="AB35" s="235"/>
      <c r="AC35" s="235"/>
      <c r="AD35" s="235"/>
      <c r="AE35" s="235"/>
      <c r="AF35" s="36"/>
      <c r="AG35" s="36"/>
      <c r="AH35" s="36"/>
      <c r="AI35" s="36"/>
      <c r="AJ35" s="36"/>
      <c r="AK35" s="234">
        <f>ROUND(AY59 + SUM(BZ69:BZ73), 2)</f>
        <v>0</v>
      </c>
      <c r="AL35" s="235"/>
      <c r="AM35" s="235"/>
      <c r="AN35" s="235"/>
      <c r="AO35" s="235"/>
      <c r="AP35" s="36"/>
      <c r="AQ35" s="36"/>
      <c r="AR35" s="37"/>
    </row>
    <row r="36" spans="2:59" s="2" customFormat="1" ht="14.4" hidden="1" customHeight="1">
      <c r="B36" s="35"/>
      <c r="C36" s="36"/>
      <c r="D36" s="36"/>
      <c r="E36" s="36"/>
      <c r="F36" s="24" t="s">
        <v>43</v>
      </c>
      <c r="G36" s="36"/>
      <c r="H36" s="36"/>
      <c r="I36" s="36"/>
      <c r="J36" s="36"/>
      <c r="K36" s="36"/>
      <c r="L36" s="240">
        <v>0.21</v>
      </c>
      <c r="M36" s="235"/>
      <c r="N36" s="235"/>
      <c r="O36" s="235"/>
      <c r="P36" s="235"/>
      <c r="Q36" s="36"/>
      <c r="R36" s="36"/>
      <c r="S36" s="36"/>
      <c r="T36" s="36"/>
      <c r="U36" s="36"/>
      <c r="V36" s="36"/>
      <c r="W36" s="234">
        <f>ROUND(BD59 + SUM(CF69:CF73), 2)</f>
        <v>0</v>
      </c>
      <c r="X36" s="235"/>
      <c r="Y36" s="235"/>
      <c r="Z36" s="235"/>
      <c r="AA36" s="235"/>
      <c r="AB36" s="235"/>
      <c r="AC36" s="235"/>
      <c r="AD36" s="235"/>
      <c r="AE36" s="235"/>
      <c r="AF36" s="36"/>
      <c r="AG36" s="36"/>
      <c r="AH36" s="36"/>
      <c r="AI36" s="36"/>
      <c r="AJ36" s="36"/>
      <c r="AK36" s="234">
        <v>0</v>
      </c>
      <c r="AL36" s="235"/>
      <c r="AM36" s="235"/>
      <c r="AN36" s="235"/>
      <c r="AO36" s="235"/>
      <c r="AP36" s="36"/>
      <c r="AQ36" s="36"/>
      <c r="AR36" s="37"/>
    </row>
    <row r="37" spans="2:59" s="2" customFormat="1" ht="14.4" hidden="1" customHeight="1">
      <c r="B37" s="35"/>
      <c r="C37" s="36"/>
      <c r="D37" s="36"/>
      <c r="E37" s="36"/>
      <c r="F37" s="24" t="s">
        <v>44</v>
      </c>
      <c r="G37" s="36"/>
      <c r="H37" s="36"/>
      <c r="I37" s="36"/>
      <c r="J37" s="36"/>
      <c r="K37" s="36"/>
      <c r="L37" s="240">
        <v>0.15</v>
      </c>
      <c r="M37" s="235"/>
      <c r="N37" s="235"/>
      <c r="O37" s="235"/>
      <c r="P37" s="235"/>
      <c r="Q37" s="36"/>
      <c r="R37" s="36"/>
      <c r="S37" s="36"/>
      <c r="T37" s="36"/>
      <c r="U37" s="36"/>
      <c r="V37" s="36"/>
      <c r="W37" s="234">
        <f>ROUND(BE59 + SUM(CG69:CG73), 2)</f>
        <v>0</v>
      </c>
      <c r="X37" s="235"/>
      <c r="Y37" s="235"/>
      <c r="Z37" s="235"/>
      <c r="AA37" s="235"/>
      <c r="AB37" s="235"/>
      <c r="AC37" s="235"/>
      <c r="AD37" s="235"/>
      <c r="AE37" s="235"/>
      <c r="AF37" s="36"/>
      <c r="AG37" s="36"/>
      <c r="AH37" s="36"/>
      <c r="AI37" s="36"/>
      <c r="AJ37" s="36"/>
      <c r="AK37" s="234">
        <v>0</v>
      </c>
      <c r="AL37" s="235"/>
      <c r="AM37" s="235"/>
      <c r="AN37" s="235"/>
      <c r="AO37" s="235"/>
      <c r="AP37" s="36"/>
      <c r="AQ37" s="36"/>
      <c r="AR37" s="37"/>
    </row>
    <row r="38" spans="2:59" s="2" customFormat="1" ht="14.4" hidden="1" customHeight="1">
      <c r="B38" s="35"/>
      <c r="C38" s="36"/>
      <c r="D38" s="36"/>
      <c r="E38" s="36"/>
      <c r="F38" s="24" t="s">
        <v>45</v>
      </c>
      <c r="G38" s="36"/>
      <c r="H38" s="36"/>
      <c r="I38" s="36"/>
      <c r="J38" s="36"/>
      <c r="K38" s="36"/>
      <c r="L38" s="240">
        <v>0</v>
      </c>
      <c r="M38" s="235"/>
      <c r="N38" s="235"/>
      <c r="O38" s="235"/>
      <c r="P38" s="235"/>
      <c r="Q38" s="36"/>
      <c r="R38" s="36"/>
      <c r="S38" s="36"/>
      <c r="T38" s="36"/>
      <c r="U38" s="36"/>
      <c r="V38" s="36"/>
      <c r="W38" s="234">
        <f>ROUND(BF59 + SUM(CH69:CH73), 2)</f>
        <v>0</v>
      </c>
      <c r="X38" s="235"/>
      <c r="Y38" s="235"/>
      <c r="Z38" s="235"/>
      <c r="AA38" s="235"/>
      <c r="AB38" s="235"/>
      <c r="AC38" s="235"/>
      <c r="AD38" s="235"/>
      <c r="AE38" s="235"/>
      <c r="AF38" s="36"/>
      <c r="AG38" s="36"/>
      <c r="AH38" s="36"/>
      <c r="AI38" s="36"/>
      <c r="AJ38" s="36"/>
      <c r="AK38" s="234">
        <v>0</v>
      </c>
      <c r="AL38" s="235"/>
      <c r="AM38" s="235"/>
      <c r="AN38" s="235"/>
      <c r="AO38" s="235"/>
      <c r="AP38" s="36"/>
      <c r="AQ38" s="36"/>
      <c r="AR38" s="37"/>
    </row>
    <row r="39" spans="2:59" s="1" customFormat="1" ht="6.9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</row>
    <row r="40" spans="2:59" s="1" customFormat="1" ht="25.95" customHeight="1">
      <c r="B40" s="30"/>
      <c r="C40" s="38"/>
      <c r="D40" s="39" t="s">
        <v>46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1" t="s">
        <v>47</v>
      </c>
      <c r="U40" s="40"/>
      <c r="V40" s="40"/>
      <c r="W40" s="40"/>
      <c r="X40" s="241" t="s">
        <v>48</v>
      </c>
      <c r="Y40" s="237"/>
      <c r="Z40" s="237"/>
      <c r="AA40" s="237"/>
      <c r="AB40" s="237"/>
      <c r="AC40" s="40"/>
      <c r="AD40" s="40"/>
      <c r="AE40" s="40"/>
      <c r="AF40" s="40"/>
      <c r="AG40" s="40"/>
      <c r="AH40" s="40"/>
      <c r="AI40" s="40"/>
      <c r="AJ40" s="40"/>
      <c r="AK40" s="236">
        <f>SUM(AK31:AK38)</f>
        <v>2280229.27</v>
      </c>
      <c r="AL40" s="237"/>
      <c r="AM40" s="237"/>
      <c r="AN40" s="237"/>
      <c r="AO40" s="238"/>
      <c r="AP40" s="38"/>
      <c r="AQ40" s="38"/>
      <c r="AR40" s="32"/>
    </row>
    <row r="41" spans="2:59" s="1" customFormat="1" ht="6.9" customHeight="1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2"/>
    </row>
    <row r="42" spans="2:59" s="1" customFormat="1" ht="6.9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32"/>
    </row>
    <row r="46" spans="2:59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32"/>
    </row>
    <row r="47" spans="2:59" s="1" customFormat="1" ht="24.9" customHeight="1">
      <c r="B47" s="30"/>
      <c r="C47" s="18" t="s">
        <v>49</v>
      </c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2"/>
    </row>
    <row r="48" spans="2:59" s="1" customFormat="1" ht="6.9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2"/>
    </row>
    <row r="49" spans="1:91" s="1" customFormat="1" ht="12" customHeight="1">
      <c r="B49" s="30"/>
      <c r="C49" s="24" t="s">
        <v>14</v>
      </c>
      <c r="D49" s="31"/>
      <c r="E49" s="31"/>
      <c r="F49" s="31"/>
      <c r="G49" s="31"/>
      <c r="H49" s="31"/>
      <c r="I49" s="31"/>
      <c r="J49" s="31"/>
      <c r="K49" s="31"/>
      <c r="L49" s="31" t="str">
        <f>K5</f>
        <v>2019/6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2"/>
    </row>
    <row r="50" spans="1:91" s="3" customFormat="1" ht="36.9" customHeight="1">
      <c r="B50" s="46"/>
      <c r="C50" s="47" t="s">
        <v>17</v>
      </c>
      <c r="D50" s="48"/>
      <c r="E50" s="48"/>
      <c r="F50" s="48"/>
      <c r="G50" s="48"/>
      <c r="H50" s="48"/>
      <c r="I50" s="48"/>
      <c r="J50" s="48"/>
      <c r="K50" s="48"/>
      <c r="L50" s="224" t="str">
        <f>K6</f>
        <v>Údržba, opravy a odstraňování závad u SSZT 2019 - 2022 revize o opravy EPS a EZS u SSZT Jihlava</v>
      </c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48"/>
      <c r="AQ50" s="48"/>
      <c r="AR50" s="49"/>
    </row>
    <row r="51" spans="1:91" s="1" customFormat="1" ht="6.9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2"/>
    </row>
    <row r="52" spans="1:91" s="1" customFormat="1" ht="12" customHeight="1">
      <c r="B52" s="30"/>
      <c r="C52" s="24" t="s">
        <v>21</v>
      </c>
      <c r="D52" s="31"/>
      <c r="E52" s="31"/>
      <c r="F52" s="31"/>
      <c r="G52" s="31"/>
      <c r="H52" s="31"/>
      <c r="I52" s="31"/>
      <c r="J52" s="31"/>
      <c r="K52" s="31"/>
      <c r="L52" s="50" t="str">
        <f>IF(K8="","",K8)</f>
        <v xml:space="preserve"> </v>
      </c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24" t="s">
        <v>23</v>
      </c>
      <c r="AJ52" s="31"/>
      <c r="AK52" s="31"/>
      <c r="AL52" s="31"/>
      <c r="AM52" s="242" t="str">
        <f>IF(AN8= "","",AN8)</f>
        <v>5. 3. 2019</v>
      </c>
      <c r="AN52" s="242"/>
      <c r="AO52" s="31"/>
      <c r="AP52" s="31"/>
      <c r="AQ52" s="31"/>
      <c r="AR52" s="32"/>
    </row>
    <row r="53" spans="1:91" s="1" customFormat="1" ht="6.9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2"/>
    </row>
    <row r="54" spans="1:91" s="1" customFormat="1" ht="13.65" customHeight="1">
      <c r="B54" s="30"/>
      <c r="C54" s="24" t="s">
        <v>25</v>
      </c>
      <c r="D54" s="31"/>
      <c r="E54" s="31"/>
      <c r="F54" s="31"/>
      <c r="G54" s="31"/>
      <c r="H54" s="31"/>
      <c r="I54" s="31"/>
      <c r="J54" s="31"/>
      <c r="K54" s="31"/>
      <c r="L54" s="31" t="str">
        <f>IF(E11= "","",E11)</f>
        <v xml:space="preserve"> </v>
      </c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24" t="s">
        <v>29</v>
      </c>
      <c r="AJ54" s="31"/>
      <c r="AK54" s="31"/>
      <c r="AL54" s="31"/>
      <c r="AM54" s="243" t="str">
        <f>IF(E17="","",E17)</f>
        <v xml:space="preserve"> </v>
      </c>
      <c r="AN54" s="244"/>
      <c r="AO54" s="244"/>
      <c r="AP54" s="244"/>
      <c r="AQ54" s="31"/>
      <c r="AR54" s="32"/>
      <c r="AS54" s="245" t="s">
        <v>50</v>
      </c>
      <c r="AT54" s="246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2"/>
    </row>
    <row r="55" spans="1:91" s="1" customFormat="1" ht="13.65" customHeight="1">
      <c r="B55" s="30"/>
      <c r="C55" s="24" t="s">
        <v>28</v>
      </c>
      <c r="D55" s="31"/>
      <c r="E55" s="31"/>
      <c r="F55" s="31"/>
      <c r="G55" s="31"/>
      <c r="H55" s="31"/>
      <c r="I55" s="31"/>
      <c r="J55" s="31"/>
      <c r="K55" s="31"/>
      <c r="L55" s="31" t="str">
        <f>IF(E14= "Vyplň údaj","",E14)</f>
        <v>Siignalservis, a.s.</v>
      </c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24" t="s">
        <v>30</v>
      </c>
      <c r="AJ55" s="31"/>
      <c r="AK55" s="31"/>
      <c r="AL55" s="31"/>
      <c r="AM55" s="243" t="str">
        <f>IF(E20="","",E20)</f>
        <v xml:space="preserve"> </v>
      </c>
      <c r="AN55" s="244"/>
      <c r="AO55" s="244"/>
      <c r="AP55" s="244"/>
      <c r="AQ55" s="31"/>
      <c r="AR55" s="32"/>
      <c r="AS55" s="247"/>
      <c r="AT55" s="248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4"/>
    </row>
    <row r="56" spans="1:91" s="1" customFormat="1" ht="10.8" customHeight="1"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2"/>
      <c r="AS56" s="249"/>
      <c r="AT56" s="250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6"/>
    </row>
    <row r="57" spans="1:91" s="1" customFormat="1" ht="29.25" customHeight="1">
      <c r="B57" s="30"/>
      <c r="C57" s="251" t="s">
        <v>51</v>
      </c>
      <c r="D57" s="252"/>
      <c r="E57" s="252"/>
      <c r="F57" s="252"/>
      <c r="G57" s="252"/>
      <c r="H57" s="57"/>
      <c r="I57" s="253" t="s">
        <v>52</v>
      </c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4" t="s">
        <v>53</v>
      </c>
      <c r="AH57" s="252"/>
      <c r="AI57" s="252"/>
      <c r="AJ57" s="252"/>
      <c r="AK57" s="252"/>
      <c r="AL57" s="252"/>
      <c r="AM57" s="252"/>
      <c r="AN57" s="253" t="s">
        <v>54</v>
      </c>
      <c r="AO57" s="252"/>
      <c r="AP57" s="255"/>
      <c r="AQ57" s="58" t="s">
        <v>55</v>
      </c>
      <c r="AR57" s="32"/>
      <c r="AS57" s="59" t="s">
        <v>56</v>
      </c>
      <c r="AT57" s="60" t="s">
        <v>57</v>
      </c>
      <c r="AU57" s="60" t="s">
        <v>58</v>
      </c>
      <c r="AV57" s="60" t="s">
        <v>59</v>
      </c>
      <c r="AW57" s="60" t="s">
        <v>60</v>
      </c>
      <c r="AX57" s="60" t="s">
        <v>61</v>
      </c>
      <c r="AY57" s="60" t="s">
        <v>62</v>
      </c>
      <c r="AZ57" s="60" t="s">
        <v>63</v>
      </c>
      <c r="BA57" s="60" t="s">
        <v>64</v>
      </c>
      <c r="BB57" s="60" t="s">
        <v>65</v>
      </c>
      <c r="BC57" s="60" t="s">
        <v>66</v>
      </c>
      <c r="BD57" s="60" t="s">
        <v>67</v>
      </c>
      <c r="BE57" s="60" t="s">
        <v>68</v>
      </c>
      <c r="BF57" s="61" t="s">
        <v>69</v>
      </c>
    </row>
    <row r="58" spans="1:91" s="1" customFormat="1" ht="10.8" customHeight="1"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2"/>
      <c r="AS58" s="62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4"/>
    </row>
    <row r="59" spans="1:91" s="4" customFormat="1" ht="32.4" customHeight="1">
      <c r="B59" s="65"/>
      <c r="C59" s="66" t="s">
        <v>70</v>
      </c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256">
        <f>ROUND(SUM(AG60:AG67),2)</f>
        <v>1884487</v>
      </c>
      <c r="AH59" s="256"/>
      <c r="AI59" s="256"/>
      <c r="AJ59" s="256"/>
      <c r="AK59" s="256"/>
      <c r="AL59" s="256"/>
      <c r="AM59" s="256"/>
      <c r="AN59" s="227">
        <f t="shared" ref="AN59:AN67" si="0">SUM(AG59,AV59)</f>
        <v>2280229.27</v>
      </c>
      <c r="AO59" s="227"/>
      <c r="AP59" s="227"/>
      <c r="AQ59" s="69" t="s">
        <v>1</v>
      </c>
      <c r="AR59" s="70"/>
      <c r="AS59" s="71">
        <f>ROUND(SUM(AS60:AS67),2)</f>
        <v>968477</v>
      </c>
      <c r="AT59" s="72">
        <f>ROUND(SUM(AT60:AT67),2)</f>
        <v>916010</v>
      </c>
      <c r="AU59" s="73">
        <f>ROUND(SUM(AU60:AU67),2)</f>
        <v>0</v>
      </c>
      <c r="AV59" s="73">
        <f t="shared" ref="AV59:AV67" si="1">ROUND(SUM(AX59:AY59),2)</f>
        <v>395742.27</v>
      </c>
      <c r="AW59" s="74">
        <f>ROUND(SUM(AW60:AW67),5)</f>
        <v>0</v>
      </c>
      <c r="AX59" s="73">
        <f>ROUND(BB59*L34,2)</f>
        <v>395742.27</v>
      </c>
      <c r="AY59" s="73">
        <f>ROUND(BC59*L35,2)</f>
        <v>0</v>
      </c>
      <c r="AZ59" s="73">
        <f>ROUND(BD59*L34,2)</f>
        <v>0</v>
      </c>
      <c r="BA59" s="73">
        <f>ROUND(BE59*L35,2)</f>
        <v>0</v>
      </c>
      <c r="BB59" s="73">
        <f>ROUND(SUM(BB60:BB67),2)</f>
        <v>1884487</v>
      </c>
      <c r="BC59" s="73">
        <f>ROUND(SUM(BC60:BC67),2)</f>
        <v>0</v>
      </c>
      <c r="BD59" s="73">
        <f>ROUND(SUM(BD60:BD67),2)</f>
        <v>0</v>
      </c>
      <c r="BE59" s="73">
        <f>ROUND(SUM(BE60:BE67),2)</f>
        <v>0</v>
      </c>
      <c r="BF59" s="75">
        <f>ROUND(SUM(BF60:BF67),2)</f>
        <v>0</v>
      </c>
      <c r="BS59" s="76" t="s">
        <v>71</v>
      </c>
      <c r="BT59" s="76" t="s">
        <v>72</v>
      </c>
      <c r="BU59" s="77" t="s">
        <v>73</v>
      </c>
      <c r="BV59" s="76" t="s">
        <v>74</v>
      </c>
      <c r="BW59" s="76" t="s">
        <v>6</v>
      </c>
      <c r="BX59" s="76" t="s">
        <v>75</v>
      </c>
      <c r="CL59" s="76" t="s">
        <v>1</v>
      </c>
    </row>
    <row r="60" spans="1:91" s="5" customFormat="1" ht="16.5" customHeight="1">
      <c r="A60" s="78" t="s">
        <v>76</v>
      </c>
      <c r="B60" s="79"/>
      <c r="C60" s="80"/>
      <c r="D60" s="230" t="s">
        <v>77</v>
      </c>
      <c r="E60" s="230"/>
      <c r="F60" s="230"/>
      <c r="G60" s="230"/>
      <c r="H60" s="230"/>
      <c r="I60" s="81"/>
      <c r="J60" s="230" t="s">
        <v>78</v>
      </c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30"/>
      <c r="Z60" s="230"/>
      <c r="AA60" s="230"/>
      <c r="AB60" s="230"/>
      <c r="AC60" s="230"/>
      <c r="AD60" s="230"/>
      <c r="AE60" s="230"/>
      <c r="AF60" s="230"/>
      <c r="AG60" s="228">
        <f>'PS 01 - Prohlídky a reviz...'!K34</f>
        <v>117998</v>
      </c>
      <c r="AH60" s="229"/>
      <c r="AI60" s="229"/>
      <c r="AJ60" s="229"/>
      <c r="AK60" s="229"/>
      <c r="AL60" s="229"/>
      <c r="AM60" s="229"/>
      <c r="AN60" s="228">
        <f t="shared" si="0"/>
        <v>142777.58000000002</v>
      </c>
      <c r="AO60" s="229"/>
      <c r="AP60" s="229"/>
      <c r="AQ60" s="82" t="s">
        <v>79</v>
      </c>
      <c r="AR60" s="83"/>
      <c r="AS60" s="84">
        <f>'PS 01 - Prohlídky a reviz...'!K31</f>
        <v>0</v>
      </c>
      <c r="AT60" s="85">
        <f>'PS 01 - Prohlídky a reviz...'!K32</f>
        <v>117998</v>
      </c>
      <c r="AU60" s="85">
        <v>0</v>
      </c>
      <c r="AV60" s="85">
        <f t="shared" si="1"/>
        <v>24779.58</v>
      </c>
      <c r="AW60" s="86">
        <f>'PS 01 - Prohlídky a reviz...'!T94</f>
        <v>0</v>
      </c>
      <c r="AX60" s="85">
        <f>'PS 01 - Prohlídky a reviz...'!K37</f>
        <v>24779.58</v>
      </c>
      <c r="AY60" s="85">
        <f>'PS 01 - Prohlídky a reviz...'!K38</f>
        <v>0</v>
      </c>
      <c r="AZ60" s="85">
        <f>'PS 01 - Prohlídky a reviz...'!K39</f>
        <v>0</v>
      </c>
      <c r="BA60" s="85">
        <f>'PS 01 - Prohlídky a reviz...'!K40</f>
        <v>0</v>
      </c>
      <c r="BB60" s="85">
        <f>'PS 01 - Prohlídky a reviz...'!F37</f>
        <v>117998</v>
      </c>
      <c r="BC60" s="85">
        <f>'PS 01 - Prohlídky a reviz...'!F38</f>
        <v>0</v>
      </c>
      <c r="BD60" s="85">
        <f>'PS 01 - Prohlídky a reviz...'!F39</f>
        <v>0</v>
      </c>
      <c r="BE60" s="85">
        <f>'PS 01 - Prohlídky a reviz...'!F40</f>
        <v>0</v>
      </c>
      <c r="BF60" s="87">
        <f>'PS 01 - Prohlídky a reviz...'!F41</f>
        <v>0</v>
      </c>
      <c r="BT60" s="88" t="s">
        <v>80</v>
      </c>
      <c r="BV60" s="88" t="s">
        <v>74</v>
      </c>
      <c r="BW60" s="88" t="s">
        <v>81</v>
      </c>
      <c r="BX60" s="88" t="s">
        <v>6</v>
      </c>
      <c r="CL60" s="88" t="s">
        <v>1</v>
      </c>
      <c r="CM60" s="88" t="s">
        <v>82</v>
      </c>
    </row>
    <row r="61" spans="1:91" s="5" customFormat="1" ht="16.5" customHeight="1">
      <c r="A61" s="78" t="s">
        <v>76</v>
      </c>
      <c r="B61" s="79"/>
      <c r="C61" s="80"/>
      <c r="D61" s="230" t="s">
        <v>83</v>
      </c>
      <c r="E61" s="230"/>
      <c r="F61" s="230"/>
      <c r="G61" s="230"/>
      <c r="H61" s="230"/>
      <c r="I61" s="81"/>
      <c r="J61" s="230" t="s">
        <v>84</v>
      </c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30"/>
      <c r="Z61" s="230"/>
      <c r="AA61" s="230"/>
      <c r="AB61" s="230"/>
      <c r="AC61" s="230"/>
      <c r="AD61" s="230"/>
      <c r="AE61" s="230"/>
      <c r="AF61" s="230"/>
      <c r="AG61" s="228">
        <f>'PS 03 - Prohlídky a reviz...'!K34</f>
        <v>36435</v>
      </c>
      <c r="AH61" s="229"/>
      <c r="AI61" s="229"/>
      <c r="AJ61" s="229"/>
      <c r="AK61" s="229"/>
      <c r="AL61" s="229"/>
      <c r="AM61" s="229"/>
      <c r="AN61" s="228">
        <f t="shared" si="0"/>
        <v>44086.35</v>
      </c>
      <c r="AO61" s="229"/>
      <c r="AP61" s="229"/>
      <c r="AQ61" s="82" t="s">
        <v>79</v>
      </c>
      <c r="AR61" s="83"/>
      <c r="AS61" s="84">
        <f>'PS 03 - Prohlídky a reviz...'!K31</f>
        <v>0</v>
      </c>
      <c r="AT61" s="85">
        <f>'PS 03 - Prohlídky a reviz...'!K32</f>
        <v>36435</v>
      </c>
      <c r="AU61" s="85">
        <v>0</v>
      </c>
      <c r="AV61" s="85">
        <f t="shared" si="1"/>
        <v>7651.35</v>
      </c>
      <c r="AW61" s="86">
        <f>'PS 03 - Prohlídky a reviz...'!T94</f>
        <v>0</v>
      </c>
      <c r="AX61" s="85">
        <f>'PS 03 - Prohlídky a reviz...'!K37</f>
        <v>7651.35</v>
      </c>
      <c r="AY61" s="85">
        <f>'PS 03 - Prohlídky a reviz...'!K38</f>
        <v>0</v>
      </c>
      <c r="AZ61" s="85">
        <f>'PS 03 - Prohlídky a reviz...'!K39</f>
        <v>0</v>
      </c>
      <c r="BA61" s="85">
        <f>'PS 03 - Prohlídky a reviz...'!K40</f>
        <v>0</v>
      </c>
      <c r="BB61" s="85">
        <f>'PS 03 - Prohlídky a reviz...'!F37</f>
        <v>36435</v>
      </c>
      <c r="BC61" s="85">
        <f>'PS 03 - Prohlídky a reviz...'!F38</f>
        <v>0</v>
      </c>
      <c r="BD61" s="85">
        <f>'PS 03 - Prohlídky a reviz...'!F39</f>
        <v>0</v>
      </c>
      <c r="BE61" s="85">
        <f>'PS 03 - Prohlídky a reviz...'!F40</f>
        <v>0</v>
      </c>
      <c r="BF61" s="87">
        <f>'PS 03 - Prohlídky a reviz...'!F41</f>
        <v>0</v>
      </c>
      <c r="BT61" s="88" t="s">
        <v>80</v>
      </c>
      <c r="BV61" s="88" t="s">
        <v>74</v>
      </c>
      <c r="BW61" s="88" t="s">
        <v>85</v>
      </c>
      <c r="BX61" s="88" t="s">
        <v>6</v>
      </c>
      <c r="CL61" s="88" t="s">
        <v>1</v>
      </c>
      <c r="CM61" s="88" t="s">
        <v>82</v>
      </c>
    </row>
    <row r="62" spans="1:91" s="5" customFormat="1" ht="16.5" customHeight="1">
      <c r="A62" s="78" t="s">
        <v>76</v>
      </c>
      <c r="B62" s="79"/>
      <c r="C62" s="80"/>
      <c r="D62" s="230" t="s">
        <v>86</v>
      </c>
      <c r="E62" s="230"/>
      <c r="F62" s="230"/>
      <c r="G62" s="230"/>
      <c r="H62" s="230"/>
      <c r="I62" s="81"/>
      <c r="J62" s="230" t="s">
        <v>87</v>
      </c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  <c r="AA62" s="230"/>
      <c r="AB62" s="230"/>
      <c r="AC62" s="230"/>
      <c r="AD62" s="230"/>
      <c r="AE62" s="230"/>
      <c r="AF62" s="230"/>
      <c r="AG62" s="228">
        <f>'PS 07 - Materiál a náhrad...'!K34</f>
        <v>968477</v>
      </c>
      <c r="AH62" s="229"/>
      <c r="AI62" s="229"/>
      <c r="AJ62" s="229"/>
      <c r="AK62" s="229"/>
      <c r="AL62" s="229"/>
      <c r="AM62" s="229"/>
      <c r="AN62" s="228">
        <f t="shared" si="0"/>
        <v>1171857.17</v>
      </c>
      <c r="AO62" s="229"/>
      <c r="AP62" s="229"/>
      <c r="AQ62" s="82" t="s">
        <v>79</v>
      </c>
      <c r="AR62" s="83"/>
      <c r="AS62" s="84">
        <f>'PS 07 - Materiál a náhrad...'!K31</f>
        <v>968477</v>
      </c>
      <c r="AT62" s="85">
        <f>'PS 07 - Materiál a náhrad...'!K32</f>
        <v>0</v>
      </c>
      <c r="AU62" s="85">
        <v>0</v>
      </c>
      <c r="AV62" s="85">
        <f t="shared" si="1"/>
        <v>203380.17</v>
      </c>
      <c r="AW62" s="86">
        <f>'PS 07 - Materiál a náhrad...'!T93</f>
        <v>0</v>
      </c>
      <c r="AX62" s="85">
        <f>'PS 07 - Materiál a náhrad...'!K37</f>
        <v>203380.17</v>
      </c>
      <c r="AY62" s="85">
        <f>'PS 07 - Materiál a náhrad...'!K38</f>
        <v>0</v>
      </c>
      <c r="AZ62" s="85">
        <f>'PS 07 - Materiál a náhrad...'!K39</f>
        <v>0</v>
      </c>
      <c r="BA62" s="85">
        <f>'PS 07 - Materiál a náhrad...'!K40</f>
        <v>0</v>
      </c>
      <c r="BB62" s="85">
        <f>'PS 07 - Materiál a náhrad...'!F37</f>
        <v>968477</v>
      </c>
      <c r="BC62" s="85">
        <f>'PS 07 - Materiál a náhrad...'!F38</f>
        <v>0</v>
      </c>
      <c r="BD62" s="85">
        <f>'PS 07 - Materiál a náhrad...'!F39</f>
        <v>0</v>
      </c>
      <c r="BE62" s="85">
        <f>'PS 07 - Materiál a náhrad...'!F40</f>
        <v>0</v>
      </c>
      <c r="BF62" s="87">
        <f>'PS 07 - Materiál a náhrad...'!F41</f>
        <v>0</v>
      </c>
      <c r="BT62" s="88" t="s">
        <v>80</v>
      </c>
      <c r="BV62" s="88" t="s">
        <v>74</v>
      </c>
      <c r="BW62" s="88" t="s">
        <v>88</v>
      </c>
      <c r="BX62" s="88" t="s">
        <v>6</v>
      </c>
      <c r="CL62" s="88" t="s">
        <v>1</v>
      </c>
      <c r="CM62" s="88" t="s">
        <v>82</v>
      </c>
    </row>
    <row r="63" spans="1:91" s="5" customFormat="1" ht="16.5" customHeight="1">
      <c r="A63" s="78" t="s">
        <v>76</v>
      </c>
      <c r="B63" s="79"/>
      <c r="C63" s="80"/>
      <c r="D63" s="230" t="s">
        <v>89</v>
      </c>
      <c r="E63" s="230"/>
      <c r="F63" s="230"/>
      <c r="G63" s="230"/>
      <c r="H63" s="230"/>
      <c r="I63" s="81"/>
      <c r="J63" s="230" t="s">
        <v>90</v>
      </c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30"/>
      <c r="Z63" s="230"/>
      <c r="AA63" s="230"/>
      <c r="AB63" s="230"/>
      <c r="AC63" s="230"/>
      <c r="AD63" s="230"/>
      <c r="AE63" s="230"/>
      <c r="AF63" s="230"/>
      <c r="AG63" s="228">
        <f>'PS 05 - Prohlídky a reviz...'!K34</f>
        <v>98544</v>
      </c>
      <c r="AH63" s="229"/>
      <c r="AI63" s="229"/>
      <c r="AJ63" s="229"/>
      <c r="AK63" s="229"/>
      <c r="AL63" s="229"/>
      <c r="AM63" s="229"/>
      <c r="AN63" s="228">
        <f t="shared" si="0"/>
        <v>119238.24</v>
      </c>
      <c r="AO63" s="229"/>
      <c r="AP63" s="229"/>
      <c r="AQ63" s="82" t="s">
        <v>79</v>
      </c>
      <c r="AR63" s="83"/>
      <c r="AS63" s="84">
        <f>'PS 05 - Prohlídky a reviz...'!K31</f>
        <v>0</v>
      </c>
      <c r="AT63" s="85">
        <f>'PS 05 - Prohlídky a reviz...'!K32</f>
        <v>98544</v>
      </c>
      <c r="AU63" s="85">
        <v>0</v>
      </c>
      <c r="AV63" s="85">
        <f t="shared" si="1"/>
        <v>20694.240000000002</v>
      </c>
      <c r="AW63" s="86">
        <f>'PS 05 - Prohlídky a reviz...'!T94</f>
        <v>0</v>
      </c>
      <c r="AX63" s="85">
        <f>'PS 05 - Prohlídky a reviz...'!K37</f>
        <v>20694.240000000002</v>
      </c>
      <c r="AY63" s="85">
        <f>'PS 05 - Prohlídky a reviz...'!K38</f>
        <v>0</v>
      </c>
      <c r="AZ63" s="85">
        <f>'PS 05 - Prohlídky a reviz...'!K39</f>
        <v>0</v>
      </c>
      <c r="BA63" s="85">
        <f>'PS 05 - Prohlídky a reviz...'!K40</f>
        <v>0</v>
      </c>
      <c r="BB63" s="85">
        <f>'PS 05 - Prohlídky a reviz...'!F37</f>
        <v>98544</v>
      </c>
      <c r="BC63" s="85">
        <f>'PS 05 - Prohlídky a reviz...'!F38</f>
        <v>0</v>
      </c>
      <c r="BD63" s="85">
        <f>'PS 05 - Prohlídky a reviz...'!F39</f>
        <v>0</v>
      </c>
      <c r="BE63" s="85">
        <f>'PS 05 - Prohlídky a reviz...'!F40</f>
        <v>0</v>
      </c>
      <c r="BF63" s="87">
        <f>'PS 05 - Prohlídky a reviz...'!F41</f>
        <v>0</v>
      </c>
      <c r="BT63" s="88" t="s">
        <v>80</v>
      </c>
      <c r="BV63" s="88" t="s">
        <v>74</v>
      </c>
      <c r="BW63" s="88" t="s">
        <v>91</v>
      </c>
      <c r="BX63" s="88" t="s">
        <v>6</v>
      </c>
      <c r="CL63" s="88" t="s">
        <v>1</v>
      </c>
      <c r="CM63" s="88" t="s">
        <v>82</v>
      </c>
    </row>
    <row r="64" spans="1:91" s="5" customFormat="1" ht="16.5" customHeight="1">
      <c r="A64" s="78" t="s">
        <v>76</v>
      </c>
      <c r="B64" s="79"/>
      <c r="C64" s="80"/>
      <c r="D64" s="230" t="s">
        <v>92</v>
      </c>
      <c r="E64" s="230"/>
      <c r="F64" s="230"/>
      <c r="G64" s="230"/>
      <c r="H64" s="230"/>
      <c r="I64" s="81"/>
      <c r="J64" s="230" t="s">
        <v>93</v>
      </c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0"/>
      <c r="AA64" s="230"/>
      <c r="AB64" s="230"/>
      <c r="AC64" s="230"/>
      <c r="AD64" s="230"/>
      <c r="AE64" s="230"/>
      <c r="AF64" s="230"/>
      <c r="AG64" s="228">
        <f>'PS 02 - Montáž a demontáž...'!K34</f>
        <v>71824</v>
      </c>
      <c r="AH64" s="229"/>
      <c r="AI64" s="229"/>
      <c r="AJ64" s="229"/>
      <c r="AK64" s="229"/>
      <c r="AL64" s="229"/>
      <c r="AM64" s="229"/>
      <c r="AN64" s="228">
        <f t="shared" si="0"/>
        <v>86907.040000000008</v>
      </c>
      <c r="AO64" s="229"/>
      <c r="AP64" s="229"/>
      <c r="AQ64" s="82" t="s">
        <v>79</v>
      </c>
      <c r="AR64" s="83"/>
      <c r="AS64" s="84">
        <f>'PS 02 - Montáž a demontáž...'!K31</f>
        <v>0</v>
      </c>
      <c r="AT64" s="85">
        <f>'PS 02 - Montáž a demontáž...'!K32</f>
        <v>71824</v>
      </c>
      <c r="AU64" s="85">
        <v>0</v>
      </c>
      <c r="AV64" s="85">
        <f t="shared" si="1"/>
        <v>15083.04</v>
      </c>
      <c r="AW64" s="86">
        <f>'PS 02 - Montáž a demontáž...'!T94</f>
        <v>0</v>
      </c>
      <c r="AX64" s="85">
        <f>'PS 02 - Montáž a demontáž...'!K37</f>
        <v>15083.04</v>
      </c>
      <c r="AY64" s="85">
        <f>'PS 02 - Montáž a demontáž...'!K38</f>
        <v>0</v>
      </c>
      <c r="AZ64" s="85">
        <f>'PS 02 - Montáž a demontáž...'!K39</f>
        <v>0</v>
      </c>
      <c r="BA64" s="85">
        <f>'PS 02 - Montáž a demontáž...'!K40</f>
        <v>0</v>
      </c>
      <c r="BB64" s="85">
        <f>'PS 02 - Montáž a demontáž...'!F37</f>
        <v>71824</v>
      </c>
      <c r="BC64" s="85">
        <f>'PS 02 - Montáž a demontáž...'!F38</f>
        <v>0</v>
      </c>
      <c r="BD64" s="85">
        <f>'PS 02 - Montáž a demontáž...'!F39</f>
        <v>0</v>
      </c>
      <c r="BE64" s="85">
        <f>'PS 02 - Montáž a demontáž...'!F40</f>
        <v>0</v>
      </c>
      <c r="BF64" s="87">
        <f>'PS 02 - Montáž a demontáž...'!F41</f>
        <v>0</v>
      </c>
      <c r="BT64" s="88" t="s">
        <v>80</v>
      </c>
      <c r="BV64" s="88" t="s">
        <v>74</v>
      </c>
      <c r="BW64" s="88" t="s">
        <v>94</v>
      </c>
      <c r="BX64" s="88" t="s">
        <v>6</v>
      </c>
      <c r="CL64" s="88" t="s">
        <v>1</v>
      </c>
      <c r="CM64" s="88" t="s">
        <v>82</v>
      </c>
    </row>
    <row r="65" spans="1:91" s="5" customFormat="1" ht="16.5" customHeight="1">
      <c r="A65" s="78" t="s">
        <v>76</v>
      </c>
      <c r="B65" s="79"/>
      <c r="C65" s="80"/>
      <c r="D65" s="230" t="s">
        <v>95</v>
      </c>
      <c r="E65" s="230"/>
      <c r="F65" s="230"/>
      <c r="G65" s="230"/>
      <c r="H65" s="230"/>
      <c r="I65" s="81"/>
      <c r="J65" s="230" t="s">
        <v>96</v>
      </c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30"/>
      <c r="Z65" s="230"/>
      <c r="AA65" s="230"/>
      <c r="AB65" s="230"/>
      <c r="AC65" s="230"/>
      <c r="AD65" s="230"/>
      <c r="AE65" s="230"/>
      <c r="AF65" s="230"/>
      <c r="AG65" s="228">
        <f>'PS 04 - Montáž a demontáž...'!K34</f>
        <v>575616</v>
      </c>
      <c r="AH65" s="229"/>
      <c r="AI65" s="229"/>
      <c r="AJ65" s="229"/>
      <c r="AK65" s="229"/>
      <c r="AL65" s="229"/>
      <c r="AM65" s="229"/>
      <c r="AN65" s="228">
        <f t="shared" si="0"/>
        <v>696495.36</v>
      </c>
      <c r="AO65" s="229"/>
      <c r="AP65" s="229"/>
      <c r="AQ65" s="82" t="s">
        <v>79</v>
      </c>
      <c r="AR65" s="83"/>
      <c r="AS65" s="84">
        <f>'PS 04 - Montáž a demontáž...'!K31</f>
        <v>0</v>
      </c>
      <c r="AT65" s="85">
        <f>'PS 04 - Montáž a demontáž...'!K32</f>
        <v>575616</v>
      </c>
      <c r="AU65" s="85">
        <v>0</v>
      </c>
      <c r="AV65" s="85">
        <f t="shared" si="1"/>
        <v>120879.36</v>
      </c>
      <c r="AW65" s="86">
        <f>'PS 04 - Montáž a demontáž...'!T94</f>
        <v>0</v>
      </c>
      <c r="AX65" s="85">
        <f>'PS 04 - Montáž a demontáž...'!K37</f>
        <v>120879.36</v>
      </c>
      <c r="AY65" s="85">
        <f>'PS 04 - Montáž a demontáž...'!K38</f>
        <v>0</v>
      </c>
      <c r="AZ65" s="85">
        <f>'PS 04 - Montáž a demontáž...'!K39</f>
        <v>0</v>
      </c>
      <c r="BA65" s="85">
        <f>'PS 04 - Montáž a demontáž...'!K40</f>
        <v>0</v>
      </c>
      <c r="BB65" s="85">
        <f>'PS 04 - Montáž a demontáž...'!F37</f>
        <v>575616</v>
      </c>
      <c r="BC65" s="85">
        <f>'PS 04 - Montáž a demontáž...'!F38</f>
        <v>0</v>
      </c>
      <c r="BD65" s="85">
        <f>'PS 04 - Montáž a demontáž...'!F39</f>
        <v>0</v>
      </c>
      <c r="BE65" s="85">
        <f>'PS 04 - Montáž a demontáž...'!F40</f>
        <v>0</v>
      </c>
      <c r="BF65" s="87">
        <f>'PS 04 - Montáž a demontáž...'!F41</f>
        <v>0</v>
      </c>
      <c r="BT65" s="88" t="s">
        <v>80</v>
      </c>
      <c r="BV65" s="88" t="s">
        <v>74</v>
      </c>
      <c r="BW65" s="88" t="s">
        <v>97</v>
      </c>
      <c r="BX65" s="88" t="s">
        <v>6</v>
      </c>
      <c r="CL65" s="88" t="s">
        <v>1</v>
      </c>
      <c r="CM65" s="88" t="s">
        <v>82</v>
      </c>
    </row>
    <row r="66" spans="1:91" s="5" customFormat="1" ht="16.5" customHeight="1">
      <c r="A66" s="78" t="s">
        <v>76</v>
      </c>
      <c r="B66" s="79"/>
      <c r="C66" s="80"/>
      <c r="D66" s="230" t="s">
        <v>98</v>
      </c>
      <c r="E66" s="230"/>
      <c r="F66" s="230"/>
      <c r="G66" s="230"/>
      <c r="H66" s="230"/>
      <c r="I66" s="81"/>
      <c r="J66" s="230" t="s">
        <v>99</v>
      </c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30"/>
      <c r="Z66" s="230"/>
      <c r="AA66" s="230"/>
      <c r="AB66" s="230"/>
      <c r="AC66" s="230"/>
      <c r="AD66" s="230"/>
      <c r="AE66" s="230"/>
      <c r="AF66" s="230"/>
      <c r="AG66" s="228">
        <f>'PS 06 - Montáž a demontáž...'!K34</f>
        <v>15159</v>
      </c>
      <c r="AH66" s="229"/>
      <c r="AI66" s="229"/>
      <c r="AJ66" s="229"/>
      <c r="AK66" s="229"/>
      <c r="AL66" s="229"/>
      <c r="AM66" s="229"/>
      <c r="AN66" s="228">
        <f t="shared" si="0"/>
        <v>18342.39</v>
      </c>
      <c r="AO66" s="229"/>
      <c r="AP66" s="229"/>
      <c r="AQ66" s="82" t="s">
        <v>79</v>
      </c>
      <c r="AR66" s="83"/>
      <c r="AS66" s="84">
        <f>'PS 06 - Montáž a demontáž...'!K31</f>
        <v>0</v>
      </c>
      <c r="AT66" s="85">
        <f>'PS 06 - Montáž a demontáž...'!K32</f>
        <v>15159</v>
      </c>
      <c r="AU66" s="85">
        <v>0</v>
      </c>
      <c r="AV66" s="85">
        <f t="shared" si="1"/>
        <v>3183.39</v>
      </c>
      <c r="AW66" s="86">
        <f>'PS 06 - Montáž a demontáž...'!T94</f>
        <v>0</v>
      </c>
      <c r="AX66" s="85">
        <f>'PS 06 - Montáž a demontáž...'!K37</f>
        <v>3183.39</v>
      </c>
      <c r="AY66" s="85">
        <f>'PS 06 - Montáž a demontáž...'!K38</f>
        <v>0</v>
      </c>
      <c r="AZ66" s="85">
        <f>'PS 06 - Montáž a demontáž...'!K39</f>
        <v>0</v>
      </c>
      <c r="BA66" s="85">
        <f>'PS 06 - Montáž a demontáž...'!K40</f>
        <v>0</v>
      </c>
      <c r="BB66" s="85">
        <f>'PS 06 - Montáž a demontáž...'!F37</f>
        <v>15159</v>
      </c>
      <c r="BC66" s="85">
        <f>'PS 06 - Montáž a demontáž...'!F38</f>
        <v>0</v>
      </c>
      <c r="BD66" s="85">
        <f>'PS 06 - Montáž a demontáž...'!F39</f>
        <v>0</v>
      </c>
      <c r="BE66" s="85">
        <f>'PS 06 - Montáž a demontáž...'!F40</f>
        <v>0</v>
      </c>
      <c r="BF66" s="87">
        <f>'PS 06 - Montáž a demontáž...'!F41</f>
        <v>0</v>
      </c>
      <c r="BT66" s="88" t="s">
        <v>80</v>
      </c>
      <c r="BV66" s="88" t="s">
        <v>74</v>
      </c>
      <c r="BW66" s="88" t="s">
        <v>100</v>
      </c>
      <c r="BX66" s="88" t="s">
        <v>6</v>
      </c>
      <c r="CL66" s="88" t="s">
        <v>1</v>
      </c>
      <c r="CM66" s="88" t="s">
        <v>82</v>
      </c>
    </row>
    <row r="67" spans="1:91" s="5" customFormat="1" ht="16.5" customHeight="1">
      <c r="A67" s="78" t="s">
        <v>76</v>
      </c>
      <c r="B67" s="79"/>
      <c r="C67" s="80"/>
      <c r="D67" s="230" t="s">
        <v>101</v>
      </c>
      <c r="E67" s="230"/>
      <c r="F67" s="230"/>
      <c r="G67" s="230"/>
      <c r="H67" s="230"/>
      <c r="I67" s="81"/>
      <c r="J67" s="230" t="s">
        <v>102</v>
      </c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30"/>
      <c r="Z67" s="230"/>
      <c r="AA67" s="230"/>
      <c r="AB67" s="230"/>
      <c r="AC67" s="230"/>
      <c r="AD67" s="230"/>
      <c r="AE67" s="230"/>
      <c r="AF67" s="230"/>
      <c r="AG67" s="228">
        <f>'PS 08 - Vedlejší rozpočto...'!K34</f>
        <v>434</v>
      </c>
      <c r="AH67" s="229"/>
      <c r="AI67" s="229"/>
      <c r="AJ67" s="229"/>
      <c r="AK67" s="229"/>
      <c r="AL67" s="229"/>
      <c r="AM67" s="229"/>
      <c r="AN67" s="228">
        <f t="shared" si="0"/>
        <v>525.14</v>
      </c>
      <c r="AO67" s="229"/>
      <c r="AP67" s="229"/>
      <c r="AQ67" s="82" t="s">
        <v>79</v>
      </c>
      <c r="AR67" s="83"/>
      <c r="AS67" s="89">
        <f>'PS 08 - Vedlejší rozpočto...'!K31</f>
        <v>0</v>
      </c>
      <c r="AT67" s="90">
        <f>'PS 08 - Vedlejší rozpočto...'!K32</f>
        <v>434</v>
      </c>
      <c r="AU67" s="90">
        <v>0</v>
      </c>
      <c r="AV67" s="90">
        <f t="shared" si="1"/>
        <v>91.14</v>
      </c>
      <c r="AW67" s="91">
        <f>'PS 08 - Vedlejší rozpočto...'!T96</f>
        <v>0</v>
      </c>
      <c r="AX67" s="90">
        <f>'PS 08 - Vedlejší rozpočto...'!K37</f>
        <v>91.14</v>
      </c>
      <c r="AY67" s="90">
        <f>'PS 08 - Vedlejší rozpočto...'!K38</f>
        <v>0</v>
      </c>
      <c r="AZ67" s="90">
        <f>'PS 08 - Vedlejší rozpočto...'!K39</f>
        <v>0</v>
      </c>
      <c r="BA67" s="90">
        <f>'PS 08 - Vedlejší rozpočto...'!K40</f>
        <v>0</v>
      </c>
      <c r="BB67" s="90">
        <f>'PS 08 - Vedlejší rozpočto...'!F37</f>
        <v>434</v>
      </c>
      <c r="BC67" s="90">
        <f>'PS 08 - Vedlejší rozpočto...'!F38</f>
        <v>0</v>
      </c>
      <c r="BD67" s="90">
        <f>'PS 08 - Vedlejší rozpočto...'!F39</f>
        <v>0</v>
      </c>
      <c r="BE67" s="90">
        <f>'PS 08 - Vedlejší rozpočto...'!F40</f>
        <v>0</v>
      </c>
      <c r="BF67" s="92">
        <f>'PS 08 - Vedlejší rozpočto...'!F41</f>
        <v>0</v>
      </c>
      <c r="BT67" s="88" t="s">
        <v>80</v>
      </c>
      <c r="BV67" s="88" t="s">
        <v>74</v>
      </c>
      <c r="BW67" s="88" t="s">
        <v>103</v>
      </c>
      <c r="BX67" s="88" t="s">
        <v>6</v>
      </c>
      <c r="CL67" s="88" t="s">
        <v>1</v>
      </c>
      <c r="CM67" s="88" t="s">
        <v>82</v>
      </c>
    </row>
    <row r="68" spans="1:91"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5"/>
    </row>
    <row r="69" spans="1:91" s="1" customFormat="1" ht="30" customHeight="1">
      <c r="B69" s="30"/>
      <c r="C69" s="66" t="s">
        <v>104</v>
      </c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227">
        <f>ROUND(SUM(AG70:AG73), 2)</f>
        <v>0</v>
      </c>
      <c r="AH69" s="227"/>
      <c r="AI69" s="227"/>
      <c r="AJ69" s="227"/>
      <c r="AK69" s="227"/>
      <c r="AL69" s="227"/>
      <c r="AM69" s="227"/>
      <c r="AN69" s="227">
        <f>ROUND(SUM(AN70:AN73), 2)</f>
        <v>0</v>
      </c>
      <c r="AO69" s="227"/>
      <c r="AP69" s="227"/>
      <c r="AQ69" s="93"/>
      <c r="AR69" s="32"/>
      <c r="AS69" s="59" t="s">
        <v>105</v>
      </c>
      <c r="AT69" s="60" t="s">
        <v>106</v>
      </c>
      <c r="AU69" s="60" t="s">
        <v>40</v>
      </c>
      <c r="AV69" s="61" t="s">
        <v>59</v>
      </c>
    </row>
    <row r="70" spans="1:91" s="1" customFormat="1" ht="19.95" customHeight="1">
      <c r="B70" s="30"/>
      <c r="C70" s="31"/>
      <c r="D70" s="232" t="s">
        <v>107</v>
      </c>
      <c r="E70" s="232"/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31"/>
      <c r="AD70" s="31"/>
      <c r="AE70" s="31"/>
      <c r="AF70" s="31"/>
      <c r="AG70" s="233">
        <f>ROUND(AG59 * AS70, 2)</f>
        <v>0</v>
      </c>
      <c r="AH70" s="226"/>
      <c r="AI70" s="226"/>
      <c r="AJ70" s="226"/>
      <c r="AK70" s="226"/>
      <c r="AL70" s="226"/>
      <c r="AM70" s="226"/>
      <c r="AN70" s="226">
        <f>ROUND(AG70 + AV70, 2)</f>
        <v>0</v>
      </c>
      <c r="AO70" s="226"/>
      <c r="AP70" s="226"/>
      <c r="AQ70" s="31"/>
      <c r="AR70" s="32"/>
      <c r="AS70" s="96">
        <v>0</v>
      </c>
      <c r="AT70" s="97" t="s">
        <v>108</v>
      </c>
      <c r="AU70" s="97" t="s">
        <v>41</v>
      </c>
      <c r="AV70" s="98">
        <f>ROUND(IF(AU70="základní",AG70*L34,IF(AU70="snížená",AG70*L35,0)), 2)</f>
        <v>0</v>
      </c>
      <c r="BV70" s="12" t="s">
        <v>109</v>
      </c>
      <c r="BY70" s="99">
        <f>IF(AU70="základní",AV70,0)</f>
        <v>0</v>
      </c>
      <c r="BZ70" s="99">
        <f>IF(AU70="snížená",AV70,0)</f>
        <v>0</v>
      </c>
      <c r="CA70" s="99">
        <v>0</v>
      </c>
      <c r="CB70" s="99">
        <v>0</v>
      </c>
      <c r="CC70" s="99">
        <v>0</v>
      </c>
      <c r="CD70" s="99">
        <f>IF(AU70="základní",AG70,0)</f>
        <v>0</v>
      </c>
      <c r="CE70" s="99">
        <f>IF(AU70="snížená",AG70,0)</f>
        <v>0</v>
      </c>
      <c r="CF70" s="99">
        <f>IF(AU70="zákl. přenesená",AG70,0)</f>
        <v>0</v>
      </c>
      <c r="CG70" s="99">
        <f>IF(AU70="sníž. přenesená",AG70,0)</f>
        <v>0</v>
      </c>
      <c r="CH70" s="99">
        <f>IF(AU70="nulová",AG70,0)</f>
        <v>0</v>
      </c>
      <c r="CI70" s="12">
        <f>IF(AU70="základní",1,IF(AU70="snížená",2,IF(AU70="zákl. přenesená",4,IF(AU70="sníž. přenesená",5,3))))</f>
        <v>1</v>
      </c>
      <c r="CJ70" s="12">
        <f>IF(AT70="stavební čast",1,IF(AT70="investiční čast",2,3))</f>
        <v>1</v>
      </c>
      <c r="CK70" s="12" t="str">
        <f>IF(D70="Vyplň vlastní","","x")</f>
        <v>x</v>
      </c>
    </row>
    <row r="71" spans="1:91" s="1" customFormat="1" ht="19.95" customHeight="1">
      <c r="B71" s="30"/>
      <c r="C71" s="31"/>
      <c r="D71" s="231" t="s">
        <v>110</v>
      </c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31"/>
      <c r="AD71" s="31"/>
      <c r="AE71" s="31"/>
      <c r="AF71" s="31"/>
      <c r="AG71" s="233">
        <f>ROUND(AG59 * AS71, 2)</f>
        <v>0</v>
      </c>
      <c r="AH71" s="226"/>
      <c r="AI71" s="226"/>
      <c r="AJ71" s="226"/>
      <c r="AK71" s="226"/>
      <c r="AL71" s="226"/>
      <c r="AM71" s="226"/>
      <c r="AN71" s="226">
        <f>ROUND(AG71 + AV71, 2)</f>
        <v>0</v>
      </c>
      <c r="AO71" s="226"/>
      <c r="AP71" s="226"/>
      <c r="AQ71" s="31"/>
      <c r="AR71" s="32"/>
      <c r="AS71" s="96">
        <v>0</v>
      </c>
      <c r="AT71" s="97" t="s">
        <v>108</v>
      </c>
      <c r="AU71" s="97" t="s">
        <v>41</v>
      </c>
      <c r="AV71" s="98">
        <f>ROUND(IF(AU71="základní",AG71*L34,IF(AU71="snížená",AG71*L35,0)), 2)</f>
        <v>0</v>
      </c>
      <c r="BV71" s="12" t="s">
        <v>111</v>
      </c>
      <c r="BY71" s="99">
        <f>IF(AU71="základní",AV71,0)</f>
        <v>0</v>
      </c>
      <c r="BZ71" s="99">
        <f>IF(AU71="snížená",AV71,0)</f>
        <v>0</v>
      </c>
      <c r="CA71" s="99">
        <v>0</v>
      </c>
      <c r="CB71" s="99">
        <v>0</v>
      </c>
      <c r="CC71" s="99">
        <v>0</v>
      </c>
      <c r="CD71" s="99">
        <f>IF(AU71="základní",AG71,0)</f>
        <v>0</v>
      </c>
      <c r="CE71" s="99">
        <f>IF(AU71="snížená",AG71,0)</f>
        <v>0</v>
      </c>
      <c r="CF71" s="99">
        <f>IF(AU71="zákl. přenesená",AG71,0)</f>
        <v>0</v>
      </c>
      <c r="CG71" s="99">
        <f>IF(AU71="sníž. přenesená",AG71,0)</f>
        <v>0</v>
      </c>
      <c r="CH71" s="99">
        <f>IF(AU71="nulová",AG71,0)</f>
        <v>0</v>
      </c>
      <c r="CI71" s="12">
        <f>IF(AU71="základní",1,IF(AU71="snížená",2,IF(AU71="zákl. přenesená",4,IF(AU71="sníž. přenesená",5,3))))</f>
        <v>1</v>
      </c>
      <c r="CJ71" s="12">
        <f>IF(AT71="stavební čast",1,IF(AT71="investiční čast",2,3))</f>
        <v>1</v>
      </c>
      <c r="CK71" s="12" t="str">
        <f>IF(D71="Vyplň vlastní","","x")</f>
        <v/>
      </c>
    </row>
    <row r="72" spans="1:91" s="1" customFormat="1" ht="19.95" customHeight="1">
      <c r="B72" s="30"/>
      <c r="C72" s="31"/>
      <c r="D72" s="231" t="s">
        <v>110</v>
      </c>
      <c r="E72" s="232"/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31"/>
      <c r="AD72" s="31"/>
      <c r="AE72" s="31"/>
      <c r="AF72" s="31"/>
      <c r="AG72" s="233">
        <f>ROUND(AG59 * AS72, 2)</f>
        <v>0</v>
      </c>
      <c r="AH72" s="226"/>
      <c r="AI72" s="226"/>
      <c r="AJ72" s="226"/>
      <c r="AK72" s="226"/>
      <c r="AL72" s="226"/>
      <c r="AM72" s="226"/>
      <c r="AN72" s="226">
        <f>ROUND(AG72 + AV72, 2)</f>
        <v>0</v>
      </c>
      <c r="AO72" s="226"/>
      <c r="AP72" s="226"/>
      <c r="AQ72" s="31"/>
      <c r="AR72" s="32"/>
      <c r="AS72" s="96">
        <v>0</v>
      </c>
      <c r="AT72" s="97" t="s">
        <v>108</v>
      </c>
      <c r="AU72" s="97" t="s">
        <v>41</v>
      </c>
      <c r="AV72" s="98">
        <f>ROUND(IF(AU72="základní",AG72*L34,IF(AU72="snížená",AG72*L35,0)), 2)</f>
        <v>0</v>
      </c>
      <c r="BV72" s="12" t="s">
        <v>111</v>
      </c>
      <c r="BY72" s="99">
        <f>IF(AU72="základní",AV72,0)</f>
        <v>0</v>
      </c>
      <c r="BZ72" s="99">
        <f>IF(AU72="snížená",AV72,0)</f>
        <v>0</v>
      </c>
      <c r="CA72" s="99">
        <v>0</v>
      </c>
      <c r="CB72" s="99">
        <v>0</v>
      </c>
      <c r="CC72" s="99">
        <v>0</v>
      </c>
      <c r="CD72" s="99">
        <f>IF(AU72="základní",AG72,0)</f>
        <v>0</v>
      </c>
      <c r="CE72" s="99">
        <f>IF(AU72="snížená",AG72,0)</f>
        <v>0</v>
      </c>
      <c r="CF72" s="99">
        <f>IF(AU72="zákl. přenesená",AG72,0)</f>
        <v>0</v>
      </c>
      <c r="CG72" s="99">
        <f>IF(AU72="sníž. přenesená",AG72,0)</f>
        <v>0</v>
      </c>
      <c r="CH72" s="99">
        <f>IF(AU72="nulová",AG72,0)</f>
        <v>0</v>
      </c>
      <c r="CI72" s="12">
        <f>IF(AU72="základní",1,IF(AU72="snížená",2,IF(AU72="zákl. přenesená",4,IF(AU72="sníž. přenesená",5,3))))</f>
        <v>1</v>
      </c>
      <c r="CJ72" s="12">
        <f>IF(AT72="stavební čast",1,IF(AT72="investiční čast",2,3))</f>
        <v>1</v>
      </c>
      <c r="CK72" s="12" t="str">
        <f>IF(D72="Vyplň vlastní","","x")</f>
        <v/>
      </c>
    </row>
    <row r="73" spans="1:91" s="1" customFormat="1" ht="19.95" customHeight="1">
      <c r="B73" s="30"/>
      <c r="C73" s="31"/>
      <c r="D73" s="231" t="s">
        <v>110</v>
      </c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31"/>
      <c r="AD73" s="31"/>
      <c r="AE73" s="31"/>
      <c r="AF73" s="31"/>
      <c r="AG73" s="233">
        <f>ROUND(AG59 * AS73, 2)</f>
        <v>0</v>
      </c>
      <c r="AH73" s="226"/>
      <c r="AI73" s="226"/>
      <c r="AJ73" s="226"/>
      <c r="AK73" s="226"/>
      <c r="AL73" s="226"/>
      <c r="AM73" s="226"/>
      <c r="AN73" s="226">
        <f>ROUND(AG73 + AV73, 2)</f>
        <v>0</v>
      </c>
      <c r="AO73" s="226"/>
      <c r="AP73" s="226"/>
      <c r="AQ73" s="31"/>
      <c r="AR73" s="32"/>
      <c r="AS73" s="100">
        <v>0</v>
      </c>
      <c r="AT73" s="101" t="s">
        <v>108</v>
      </c>
      <c r="AU73" s="101" t="s">
        <v>41</v>
      </c>
      <c r="AV73" s="102">
        <f>ROUND(IF(AU73="základní",AG73*L34,IF(AU73="snížená",AG73*L35,0)), 2)</f>
        <v>0</v>
      </c>
      <c r="BV73" s="12" t="s">
        <v>111</v>
      </c>
      <c r="BY73" s="99">
        <f>IF(AU73="základní",AV73,0)</f>
        <v>0</v>
      </c>
      <c r="BZ73" s="99">
        <f>IF(AU73="snížená",AV73,0)</f>
        <v>0</v>
      </c>
      <c r="CA73" s="99">
        <v>0</v>
      </c>
      <c r="CB73" s="99">
        <v>0</v>
      </c>
      <c r="CC73" s="99">
        <v>0</v>
      </c>
      <c r="CD73" s="99">
        <f>IF(AU73="základní",AG73,0)</f>
        <v>0</v>
      </c>
      <c r="CE73" s="99">
        <f>IF(AU73="snížená",AG73,0)</f>
        <v>0</v>
      </c>
      <c r="CF73" s="99">
        <f>IF(AU73="zákl. přenesená",AG73,0)</f>
        <v>0</v>
      </c>
      <c r="CG73" s="99">
        <f>IF(AU73="sníž. přenesená",AG73,0)</f>
        <v>0</v>
      </c>
      <c r="CH73" s="99">
        <f>IF(AU73="nulová",AG73,0)</f>
        <v>0</v>
      </c>
      <c r="CI73" s="12">
        <f>IF(AU73="základní",1,IF(AU73="snížená",2,IF(AU73="zákl. přenesená",4,IF(AU73="sníž. přenesená",5,3))))</f>
        <v>1</v>
      </c>
      <c r="CJ73" s="12">
        <f>IF(AT73="stavební čast",1,IF(AT73="investiční čast",2,3))</f>
        <v>1</v>
      </c>
      <c r="CK73" s="12" t="str">
        <f>IF(D73="Vyplň vlastní","","x")</f>
        <v/>
      </c>
    </row>
    <row r="74" spans="1:91" s="1" customFormat="1" ht="10.8" customHeight="1">
      <c r="B74" s="30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2"/>
    </row>
    <row r="75" spans="1:91" s="1" customFormat="1" ht="30" customHeight="1">
      <c r="B75" s="30"/>
      <c r="C75" s="103" t="s">
        <v>112</v>
      </c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223">
        <f>ROUND(AG59 + AG69, 2)</f>
        <v>1884487</v>
      </c>
      <c r="AH75" s="223"/>
      <c r="AI75" s="223"/>
      <c r="AJ75" s="223"/>
      <c r="AK75" s="223"/>
      <c r="AL75" s="223"/>
      <c r="AM75" s="223"/>
      <c r="AN75" s="223">
        <f>ROUND(AN59 + AN69, 2)</f>
        <v>2280229.27</v>
      </c>
      <c r="AO75" s="223"/>
      <c r="AP75" s="223"/>
      <c r="AQ75" s="104"/>
      <c r="AR75" s="32"/>
    </row>
    <row r="76" spans="1:91" s="1" customFormat="1" ht="6.9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32"/>
    </row>
  </sheetData>
  <sheetProtection algorithmName="SHA-512" hashValue="6/91JrvMO+A/XB/iZDJRSiKdzHP+gq+sgfu4a6+k8pMhVZFxw7qajEdpZWAZNWHmH4qtn2Mc1jlZuw3r09YbtA==" saltValue="HP5DKyaycE3kJqPqQeVgd8eOSEV9NvFRGGqMGE6ntpMh/v7w+pyFKX9vYqizp4IJpPC/LKa8fHYYeD39/ocm4Q==" spinCount="100000" sheet="1" objects="1" scenarios="1" formatColumns="0" formatRows="0"/>
  <mergeCells count="90">
    <mergeCell ref="BG5:BG34"/>
    <mergeCell ref="AK36:AO36"/>
    <mergeCell ref="AR2:BG2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AK34:AO34"/>
    <mergeCell ref="AK35:AO35"/>
    <mergeCell ref="D61:H61"/>
    <mergeCell ref="J61:AF61"/>
    <mergeCell ref="AG62:AM62"/>
    <mergeCell ref="D62:H62"/>
    <mergeCell ref="J62:AF62"/>
    <mergeCell ref="C57:G57"/>
    <mergeCell ref="I57:AF57"/>
    <mergeCell ref="AG57:AM57"/>
    <mergeCell ref="AN57:AP57"/>
    <mergeCell ref="AG60:AM60"/>
    <mergeCell ref="D60:H60"/>
    <mergeCell ref="J60:AF60"/>
    <mergeCell ref="AG59:AM59"/>
    <mergeCell ref="AN65:AP65"/>
    <mergeCell ref="AN60:AP60"/>
    <mergeCell ref="AM52:AN52"/>
    <mergeCell ref="AM54:AP54"/>
    <mergeCell ref="AS54:AT56"/>
    <mergeCell ref="AM55:AP55"/>
    <mergeCell ref="AG63:AM63"/>
    <mergeCell ref="AG61:AM61"/>
    <mergeCell ref="X40:AB40"/>
    <mergeCell ref="AN61:AP61"/>
    <mergeCell ref="AN62:AP62"/>
    <mergeCell ref="AN63:AP63"/>
    <mergeCell ref="AN64:AP64"/>
    <mergeCell ref="J63:AF63"/>
    <mergeCell ref="D67:H67"/>
    <mergeCell ref="AN66:AP66"/>
    <mergeCell ref="AN67:AP67"/>
    <mergeCell ref="AN59:AP59"/>
    <mergeCell ref="L33:P33"/>
    <mergeCell ref="W37:AE37"/>
    <mergeCell ref="W35:AE35"/>
    <mergeCell ref="W33:AE33"/>
    <mergeCell ref="W34:AE34"/>
    <mergeCell ref="L34:P34"/>
    <mergeCell ref="L35:P35"/>
    <mergeCell ref="W36:AE36"/>
    <mergeCell ref="L36:P36"/>
    <mergeCell ref="L37:P37"/>
    <mergeCell ref="W38:AE38"/>
    <mergeCell ref="L38:P38"/>
    <mergeCell ref="AN72:AP72"/>
    <mergeCell ref="D73:AB73"/>
    <mergeCell ref="AG73:AM73"/>
    <mergeCell ref="AN73:AP73"/>
    <mergeCell ref="AK37:AO37"/>
    <mergeCell ref="AK38:AO38"/>
    <mergeCell ref="AK40:AO40"/>
    <mergeCell ref="D71:AB71"/>
    <mergeCell ref="D70:AB70"/>
    <mergeCell ref="AG70:AM70"/>
    <mergeCell ref="AG71:AM71"/>
    <mergeCell ref="AN71:AP71"/>
    <mergeCell ref="D63:H63"/>
    <mergeCell ref="D64:H64"/>
    <mergeCell ref="D65:H65"/>
    <mergeCell ref="D66:H66"/>
    <mergeCell ref="AG75:AM75"/>
    <mergeCell ref="AN75:AP75"/>
    <mergeCell ref="L50:AO50"/>
    <mergeCell ref="AN70:AP70"/>
    <mergeCell ref="AG69:AM69"/>
    <mergeCell ref="AN69:AP69"/>
    <mergeCell ref="AG64:AM64"/>
    <mergeCell ref="J64:AF64"/>
    <mergeCell ref="AG65:AM65"/>
    <mergeCell ref="J65:AF65"/>
    <mergeCell ref="AG66:AM66"/>
    <mergeCell ref="J66:AF66"/>
    <mergeCell ref="AG67:AM67"/>
    <mergeCell ref="J67:AF67"/>
    <mergeCell ref="D72:AB72"/>
    <mergeCell ref="AG72:AM72"/>
  </mergeCells>
  <dataValidations count="2">
    <dataValidation type="list" allowBlank="1" showInputMessage="1" showErrorMessage="1" error="Povoleny jsou hodnoty základní, snížená, zákl. přenesená, sníž. přenesená, nulová." sqref="AU69:AU7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69:AT73">
      <formula1>"stavební čast, technologická čast, investiční čast"</formula1>
    </dataValidation>
  </dataValidations>
  <hyperlinks>
    <hyperlink ref="A60" location="'PS 01 - Prohlídky a reviz...'!C2" display="/"/>
    <hyperlink ref="A61" location="'PS 03 - Prohlídky a reviz...'!C2" display="/"/>
    <hyperlink ref="A62" location="'PS 07 - Materiál a náhrad...'!C2" display="/"/>
    <hyperlink ref="A63" location="'PS 05 - Prohlídky a reviz...'!C2" display="/"/>
    <hyperlink ref="A64" location="'PS 02 - Montáž a demontáž...'!C2" display="/"/>
    <hyperlink ref="A65" location="'PS 04 - Montáž a demontáž...'!C2" display="/"/>
    <hyperlink ref="A66" location="'PS 06 - Montáž a demontáž...'!C2" display="/"/>
    <hyperlink ref="A67" location="'PS 08 - Vedlejší rozpočto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8"/>
  <sheetViews>
    <sheetView showGridLines="0" topLeftCell="A95" workbookViewId="0">
      <selection activeCell="J95" sqref="J95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10" width="23.42578125" style="106" customWidth="1"/>
    <col min="11" max="11" width="23.42578125" customWidth="1"/>
    <col min="12" max="12" width="15.42578125" customWidth="1"/>
    <col min="13" max="13" width="9.28515625" customWidth="1"/>
    <col min="14" max="14" width="10.85546875" hidden="1" customWidth="1"/>
    <col min="15" max="15" width="9.28515625" hidden="1"/>
    <col min="16" max="25" width="14.140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2" t="s">
        <v>81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5"/>
      <c r="AT3" s="12" t="s">
        <v>82</v>
      </c>
    </row>
    <row r="4" spans="2:46" ht="24.9" customHeight="1">
      <c r="B4" s="15"/>
      <c r="D4" s="110" t="s">
        <v>113</v>
      </c>
      <c r="M4" s="15"/>
      <c r="N4" s="19" t="s">
        <v>11</v>
      </c>
      <c r="AT4" s="12" t="s">
        <v>4</v>
      </c>
    </row>
    <row r="5" spans="2:46" ht="6.9" customHeight="1">
      <c r="B5" s="15"/>
      <c r="M5" s="15"/>
    </row>
    <row r="6" spans="2:46" ht="12" customHeight="1">
      <c r="B6" s="15"/>
      <c r="D6" s="111" t="s">
        <v>17</v>
      </c>
      <c r="M6" s="15"/>
    </row>
    <row r="7" spans="2:46" ht="16.5" customHeight="1">
      <c r="B7" s="15"/>
      <c r="E7" s="272" t="str">
        <f>'Rekapitulace stavby'!K6</f>
        <v>Údržba, opravy a odstraňování závad u SSZT 2019 - 2022 revize o opravy EPS a EZS u SSZT Jihlava</v>
      </c>
      <c r="F7" s="273"/>
      <c r="G7" s="273"/>
      <c r="H7" s="273"/>
      <c r="M7" s="15"/>
    </row>
    <row r="8" spans="2:46" s="1" customFormat="1" ht="12" customHeight="1">
      <c r="B8" s="32"/>
      <c r="D8" s="111" t="s">
        <v>114</v>
      </c>
      <c r="I8" s="112"/>
      <c r="J8" s="112"/>
      <c r="M8" s="32"/>
    </row>
    <row r="9" spans="2:46" s="1" customFormat="1" ht="36.9" customHeight="1">
      <c r="B9" s="32"/>
      <c r="E9" s="274" t="s">
        <v>115</v>
      </c>
      <c r="F9" s="275"/>
      <c r="G9" s="275"/>
      <c r="H9" s="275"/>
      <c r="I9" s="112"/>
      <c r="J9" s="112"/>
      <c r="M9" s="32"/>
    </row>
    <row r="10" spans="2:46" s="1" customFormat="1">
      <c r="B10" s="32"/>
      <c r="I10" s="112"/>
      <c r="J10" s="112"/>
      <c r="M10" s="32"/>
    </row>
    <row r="11" spans="2:46" s="1" customFormat="1" ht="12" customHeight="1">
      <c r="B11" s="32"/>
      <c r="D11" s="111" t="s">
        <v>19</v>
      </c>
      <c r="F11" s="12" t="s">
        <v>1</v>
      </c>
      <c r="I11" s="113" t="s">
        <v>20</v>
      </c>
      <c r="J11" s="114" t="s">
        <v>1</v>
      </c>
      <c r="M11" s="32"/>
    </row>
    <row r="12" spans="2:46" s="1" customFormat="1" ht="12" customHeight="1">
      <c r="B12" s="32"/>
      <c r="D12" s="111" t="s">
        <v>21</v>
      </c>
      <c r="F12" s="12" t="s">
        <v>22</v>
      </c>
      <c r="I12" s="113" t="s">
        <v>23</v>
      </c>
      <c r="J12" s="115" t="str">
        <f>'Rekapitulace stavby'!AN8</f>
        <v>5. 3. 2019</v>
      </c>
      <c r="M12" s="32"/>
    </row>
    <row r="13" spans="2:46" s="1" customFormat="1" ht="10.8" customHeight="1">
      <c r="B13" s="32"/>
      <c r="I13" s="112"/>
      <c r="J13" s="112"/>
      <c r="M13" s="32"/>
    </row>
    <row r="14" spans="2:46" s="1" customFormat="1" ht="12" customHeight="1">
      <c r="B14" s="32"/>
      <c r="D14" s="111" t="s">
        <v>25</v>
      </c>
      <c r="I14" s="113" t="s">
        <v>26</v>
      </c>
      <c r="J14" s="114" t="str">
        <f>IF('Rekapitulace stavby'!AN10="","",'Rekapitulace stavby'!AN10)</f>
        <v/>
      </c>
      <c r="M14" s="32"/>
    </row>
    <row r="15" spans="2:46" s="1" customFormat="1" ht="18" customHeight="1">
      <c r="B15" s="32"/>
      <c r="E15" s="12" t="str">
        <f>IF('Rekapitulace stavby'!E11="","",'Rekapitulace stavby'!E11)</f>
        <v xml:space="preserve"> </v>
      </c>
      <c r="I15" s="113" t="s">
        <v>27</v>
      </c>
      <c r="J15" s="114" t="str">
        <f>IF('Rekapitulace stavby'!AN11="","",'Rekapitulace stavby'!AN11)</f>
        <v/>
      </c>
      <c r="M15" s="32"/>
    </row>
    <row r="16" spans="2:46" s="1" customFormat="1" ht="6.9" customHeight="1">
      <c r="B16" s="32"/>
      <c r="I16" s="112"/>
      <c r="J16" s="112"/>
      <c r="M16" s="32"/>
    </row>
    <row r="17" spans="2:13" s="1" customFormat="1" ht="12" customHeight="1">
      <c r="B17" s="32"/>
      <c r="D17" s="111" t="s">
        <v>28</v>
      </c>
      <c r="I17" s="113" t="s">
        <v>26</v>
      </c>
      <c r="J17" s="25" t="str">
        <f>'Rekapitulace stavby'!AN13</f>
        <v>28381670</v>
      </c>
      <c r="M17" s="32"/>
    </row>
    <row r="18" spans="2:13" s="1" customFormat="1" ht="18" customHeight="1">
      <c r="B18" s="32"/>
      <c r="E18" s="276" t="str">
        <f>'Rekapitulace stavby'!E14</f>
        <v>Siignalservis, a.s.</v>
      </c>
      <c r="F18" s="277"/>
      <c r="G18" s="277"/>
      <c r="H18" s="277"/>
      <c r="I18" s="113" t="s">
        <v>27</v>
      </c>
      <c r="J18" s="25" t="str">
        <f>'Rekapitulace stavby'!AN14</f>
        <v>CZ28381670</v>
      </c>
      <c r="M18" s="32"/>
    </row>
    <row r="19" spans="2:13" s="1" customFormat="1" ht="6.9" customHeight="1">
      <c r="B19" s="32"/>
      <c r="I19" s="112"/>
      <c r="J19" s="112"/>
      <c r="M19" s="32"/>
    </row>
    <row r="20" spans="2:13" s="1" customFormat="1" ht="12" customHeight="1">
      <c r="B20" s="32"/>
      <c r="D20" s="111" t="s">
        <v>29</v>
      </c>
      <c r="I20" s="113" t="s">
        <v>26</v>
      </c>
      <c r="J20" s="114" t="str">
        <f>IF('Rekapitulace stavby'!AN16="","",'Rekapitulace stavby'!AN16)</f>
        <v/>
      </c>
      <c r="M20" s="32"/>
    </row>
    <row r="21" spans="2:13" s="1" customFormat="1" ht="18" customHeight="1">
      <c r="B21" s="32"/>
      <c r="E21" s="12" t="str">
        <f>IF('Rekapitulace stavby'!E17="","",'Rekapitulace stavby'!E17)</f>
        <v xml:space="preserve"> </v>
      </c>
      <c r="I21" s="113" t="s">
        <v>27</v>
      </c>
      <c r="J21" s="114" t="str">
        <f>IF('Rekapitulace stavby'!AN17="","",'Rekapitulace stavby'!AN17)</f>
        <v/>
      </c>
      <c r="M21" s="32"/>
    </row>
    <row r="22" spans="2:13" s="1" customFormat="1" ht="6.9" customHeight="1">
      <c r="B22" s="32"/>
      <c r="I22" s="112"/>
      <c r="J22" s="112"/>
      <c r="M22" s="32"/>
    </row>
    <row r="23" spans="2:13" s="1" customFormat="1" ht="12" customHeight="1">
      <c r="B23" s="32"/>
      <c r="D23" s="111" t="s">
        <v>30</v>
      </c>
      <c r="I23" s="113" t="s">
        <v>26</v>
      </c>
      <c r="J23" s="114" t="str">
        <f>IF('Rekapitulace stavby'!AN19="","",'Rekapitulace stavby'!AN19)</f>
        <v/>
      </c>
      <c r="M23" s="32"/>
    </row>
    <row r="24" spans="2:13" s="1" customFormat="1" ht="18" customHeight="1">
      <c r="B24" s="32"/>
      <c r="E24" s="12" t="str">
        <f>IF('Rekapitulace stavby'!E20="","",'Rekapitulace stavby'!E20)</f>
        <v xml:space="preserve"> </v>
      </c>
      <c r="I24" s="113" t="s">
        <v>27</v>
      </c>
      <c r="J24" s="114" t="str">
        <f>IF('Rekapitulace stavby'!AN20="","",'Rekapitulace stavby'!AN20)</f>
        <v/>
      </c>
      <c r="M24" s="32"/>
    </row>
    <row r="25" spans="2:13" s="1" customFormat="1" ht="6.9" customHeight="1">
      <c r="B25" s="32"/>
      <c r="I25" s="112"/>
      <c r="J25" s="112"/>
      <c r="M25" s="32"/>
    </row>
    <row r="26" spans="2:13" s="1" customFormat="1" ht="12" customHeight="1">
      <c r="B26" s="32"/>
      <c r="D26" s="111" t="s">
        <v>31</v>
      </c>
      <c r="I26" s="112"/>
      <c r="J26" s="112"/>
      <c r="M26" s="32"/>
    </row>
    <row r="27" spans="2:13" s="6" customFormat="1" ht="16.5" customHeight="1">
      <c r="B27" s="116"/>
      <c r="E27" s="278" t="s">
        <v>1</v>
      </c>
      <c r="F27" s="278"/>
      <c r="G27" s="278"/>
      <c r="H27" s="278"/>
      <c r="I27" s="117"/>
      <c r="J27" s="117"/>
      <c r="M27" s="116"/>
    </row>
    <row r="28" spans="2:13" s="1" customFormat="1" ht="6.9" customHeight="1">
      <c r="B28" s="32"/>
      <c r="I28" s="112"/>
      <c r="J28" s="112"/>
      <c r="M28" s="32"/>
    </row>
    <row r="29" spans="2:13" s="1" customFormat="1" ht="6.9" customHeight="1">
      <c r="B29" s="32"/>
      <c r="D29" s="51"/>
      <c r="E29" s="51"/>
      <c r="F29" s="51"/>
      <c r="G29" s="51"/>
      <c r="H29" s="51"/>
      <c r="I29" s="118"/>
      <c r="J29" s="118"/>
      <c r="K29" s="51"/>
      <c r="L29" s="51"/>
      <c r="M29" s="32"/>
    </row>
    <row r="30" spans="2:13" s="1" customFormat="1" ht="14.4" customHeight="1">
      <c r="B30" s="32"/>
      <c r="D30" s="119" t="s">
        <v>116</v>
      </c>
      <c r="I30" s="112"/>
      <c r="J30" s="112"/>
      <c r="K30" s="120">
        <f>K63</f>
        <v>117998</v>
      </c>
      <c r="M30" s="32"/>
    </row>
    <row r="31" spans="2:13" s="1" customFormat="1">
      <c r="B31" s="32"/>
      <c r="E31" s="111" t="s">
        <v>33</v>
      </c>
      <c r="I31" s="112"/>
      <c r="J31" s="112"/>
      <c r="K31" s="121">
        <f>I63</f>
        <v>0</v>
      </c>
      <c r="M31" s="32"/>
    </row>
    <row r="32" spans="2:13" s="1" customFormat="1">
      <c r="B32" s="32"/>
      <c r="E32" s="111" t="s">
        <v>34</v>
      </c>
      <c r="I32" s="112"/>
      <c r="J32" s="112"/>
      <c r="K32" s="121">
        <f>J63</f>
        <v>117998</v>
      </c>
      <c r="M32" s="32"/>
    </row>
    <row r="33" spans="2:13" s="1" customFormat="1" ht="14.4" customHeight="1">
      <c r="B33" s="32"/>
      <c r="D33" s="122" t="s">
        <v>107</v>
      </c>
      <c r="I33" s="112"/>
      <c r="J33" s="112"/>
      <c r="K33" s="120">
        <f>K67</f>
        <v>0</v>
      </c>
      <c r="M33" s="32"/>
    </row>
    <row r="34" spans="2:13" s="1" customFormat="1" ht="25.35" customHeight="1">
      <c r="B34" s="32"/>
      <c r="D34" s="123" t="s">
        <v>36</v>
      </c>
      <c r="I34" s="112"/>
      <c r="J34" s="112"/>
      <c r="K34" s="124">
        <f>ROUND(K30 + K33, 2)</f>
        <v>117998</v>
      </c>
      <c r="M34" s="32"/>
    </row>
    <row r="35" spans="2:13" s="1" customFormat="1" ht="6.9" customHeight="1">
      <c r="B35" s="32"/>
      <c r="D35" s="51"/>
      <c r="E35" s="51"/>
      <c r="F35" s="51"/>
      <c r="G35" s="51"/>
      <c r="H35" s="51"/>
      <c r="I35" s="118"/>
      <c r="J35" s="118"/>
      <c r="K35" s="51"/>
      <c r="L35" s="51"/>
      <c r="M35" s="32"/>
    </row>
    <row r="36" spans="2:13" s="1" customFormat="1" ht="14.4" customHeight="1">
      <c r="B36" s="32"/>
      <c r="F36" s="125" t="s">
        <v>38</v>
      </c>
      <c r="I36" s="126" t="s">
        <v>37</v>
      </c>
      <c r="J36" s="112"/>
      <c r="K36" s="125" t="s">
        <v>39</v>
      </c>
      <c r="M36" s="32"/>
    </row>
    <row r="37" spans="2:13" s="1" customFormat="1" ht="14.4" customHeight="1">
      <c r="B37" s="32"/>
      <c r="D37" s="111" t="s">
        <v>40</v>
      </c>
      <c r="E37" s="111" t="s">
        <v>41</v>
      </c>
      <c r="F37" s="121">
        <f>ROUND((SUM(BE67:BE74) + SUM(BE94:BE137)),  2)</f>
        <v>117998</v>
      </c>
      <c r="I37" s="127">
        <v>0.21</v>
      </c>
      <c r="J37" s="112"/>
      <c r="K37" s="121">
        <f>ROUND(((SUM(BE67:BE74) + SUM(BE94:BE137))*I37),  2)</f>
        <v>24779.58</v>
      </c>
      <c r="M37" s="32"/>
    </row>
    <row r="38" spans="2:13" s="1" customFormat="1" ht="14.4" customHeight="1">
      <c r="B38" s="32"/>
      <c r="E38" s="111" t="s">
        <v>42</v>
      </c>
      <c r="F38" s="121">
        <f>ROUND((SUM(BF67:BF74) + SUM(BF94:BF137)),  2)</f>
        <v>0</v>
      </c>
      <c r="I38" s="127">
        <v>0.15</v>
      </c>
      <c r="J38" s="112"/>
      <c r="K38" s="121">
        <f>ROUND(((SUM(BF67:BF74) + SUM(BF94:BF137))*I38),  2)</f>
        <v>0</v>
      </c>
      <c r="M38" s="32"/>
    </row>
    <row r="39" spans="2:13" s="1" customFormat="1" ht="14.4" hidden="1" customHeight="1">
      <c r="B39" s="32"/>
      <c r="E39" s="111" t="s">
        <v>43</v>
      </c>
      <c r="F39" s="121">
        <f>ROUND((SUM(BG67:BG74) + SUM(BG94:BG137)),  2)</f>
        <v>0</v>
      </c>
      <c r="I39" s="127">
        <v>0.21</v>
      </c>
      <c r="J39" s="112"/>
      <c r="K39" s="121">
        <f>0</f>
        <v>0</v>
      </c>
      <c r="M39" s="32"/>
    </row>
    <row r="40" spans="2:13" s="1" customFormat="1" ht="14.4" hidden="1" customHeight="1">
      <c r="B40" s="32"/>
      <c r="E40" s="111" t="s">
        <v>44</v>
      </c>
      <c r="F40" s="121">
        <f>ROUND((SUM(BH67:BH74) + SUM(BH94:BH137)),  2)</f>
        <v>0</v>
      </c>
      <c r="I40" s="127">
        <v>0.15</v>
      </c>
      <c r="J40" s="112"/>
      <c r="K40" s="121">
        <f>0</f>
        <v>0</v>
      </c>
      <c r="M40" s="32"/>
    </row>
    <row r="41" spans="2:13" s="1" customFormat="1" ht="14.4" hidden="1" customHeight="1">
      <c r="B41" s="32"/>
      <c r="E41" s="111" t="s">
        <v>45</v>
      </c>
      <c r="F41" s="121">
        <f>ROUND((SUM(BI67:BI74) + SUM(BI94:BI137)),  2)</f>
        <v>0</v>
      </c>
      <c r="I41" s="127">
        <v>0</v>
      </c>
      <c r="J41" s="112"/>
      <c r="K41" s="121">
        <f>0</f>
        <v>0</v>
      </c>
      <c r="M41" s="32"/>
    </row>
    <row r="42" spans="2:13" s="1" customFormat="1" ht="6.9" customHeight="1">
      <c r="B42" s="32"/>
      <c r="I42" s="112"/>
      <c r="J42" s="112"/>
      <c r="M42" s="32"/>
    </row>
    <row r="43" spans="2:13" s="1" customFormat="1" ht="25.35" customHeight="1">
      <c r="B43" s="32"/>
      <c r="C43" s="128"/>
      <c r="D43" s="129" t="s">
        <v>46</v>
      </c>
      <c r="E43" s="130"/>
      <c r="F43" s="130"/>
      <c r="G43" s="131" t="s">
        <v>47</v>
      </c>
      <c r="H43" s="132" t="s">
        <v>48</v>
      </c>
      <c r="I43" s="133"/>
      <c r="J43" s="133"/>
      <c r="K43" s="134">
        <f>SUM(K34:K41)</f>
        <v>142777.58000000002</v>
      </c>
      <c r="L43" s="135"/>
      <c r="M43" s="32"/>
    </row>
    <row r="44" spans="2:13" s="1" customFormat="1" ht="14.4" customHeight="1">
      <c r="B44" s="136"/>
      <c r="C44" s="137"/>
      <c r="D44" s="137"/>
      <c r="E44" s="137"/>
      <c r="F44" s="137"/>
      <c r="G44" s="137"/>
      <c r="H44" s="137"/>
      <c r="I44" s="138"/>
      <c r="J44" s="138"/>
      <c r="K44" s="137"/>
      <c r="L44" s="137"/>
      <c r="M44" s="32"/>
    </row>
    <row r="48" spans="2:13" s="1" customFormat="1" ht="6.9" customHeight="1">
      <c r="B48" s="139"/>
      <c r="C48" s="140"/>
      <c r="D48" s="140"/>
      <c r="E48" s="140"/>
      <c r="F48" s="140"/>
      <c r="G48" s="140"/>
      <c r="H48" s="140"/>
      <c r="I48" s="141"/>
      <c r="J48" s="141"/>
      <c r="K48" s="140"/>
      <c r="L48" s="140"/>
      <c r="M48" s="32"/>
    </row>
    <row r="49" spans="2:47" s="1" customFormat="1" ht="24.9" customHeight="1">
      <c r="B49" s="30"/>
      <c r="C49" s="18" t="s">
        <v>117</v>
      </c>
      <c r="D49" s="31"/>
      <c r="E49" s="31"/>
      <c r="F49" s="31"/>
      <c r="G49" s="31"/>
      <c r="H49" s="31"/>
      <c r="I49" s="112"/>
      <c r="J49" s="112"/>
      <c r="K49" s="31"/>
      <c r="L49" s="31"/>
      <c r="M49" s="32"/>
    </row>
    <row r="50" spans="2:47" s="1" customFormat="1" ht="6.9" customHeight="1">
      <c r="B50" s="30"/>
      <c r="C50" s="31"/>
      <c r="D50" s="31"/>
      <c r="E50" s="31"/>
      <c r="F50" s="31"/>
      <c r="G50" s="31"/>
      <c r="H50" s="31"/>
      <c r="I50" s="112"/>
      <c r="J50" s="112"/>
      <c r="K50" s="31"/>
      <c r="L50" s="31"/>
      <c r="M50" s="32"/>
    </row>
    <row r="51" spans="2:47" s="1" customFormat="1" ht="12" customHeight="1">
      <c r="B51" s="30"/>
      <c r="C51" s="24" t="s">
        <v>17</v>
      </c>
      <c r="D51" s="31"/>
      <c r="E51" s="31"/>
      <c r="F51" s="31"/>
      <c r="G51" s="31"/>
      <c r="H51" s="31"/>
      <c r="I51" s="112"/>
      <c r="J51" s="112"/>
      <c r="K51" s="31"/>
      <c r="L51" s="31"/>
      <c r="M51" s="32"/>
    </row>
    <row r="52" spans="2:47" s="1" customFormat="1" ht="16.5" customHeight="1">
      <c r="B52" s="30"/>
      <c r="C52" s="31"/>
      <c r="D52" s="31"/>
      <c r="E52" s="270" t="str">
        <f>E7</f>
        <v>Údržba, opravy a odstraňování závad u SSZT 2019 - 2022 revize o opravy EPS a EZS u SSZT Jihlava</v>
      </c>
      <c r="F52" s="271"/>
      <c r="G52" s="271"/>
      <c r="H52" s="271"/>
      <c r="I52" s="112"/>
      <c r="J52" s="112"/>
      <c r="K52" s="31"/>
      <c r="L52" s="31"/>
      <c r="M52" s="32"/>
    </row>
    <row r="53" spans="2:47" s="1" customFormat="1" ht="12" customHeight="1">
      <c r="B53" s="30"/>
      <c r="C53" s="24" t="s">
        <v>114</v>
      </c>
      <c r="D53" s="31"/>
      <c r="E53" s="31"/>
      <c r="F53" s="31"/>
      <c r="G53" s="31"/>
      <c r="H53" s="31"/>
      <c r="I53" s="112"/>
      <c r="J53" s="112"/>
      <c r="K53" s="31"/>
      <c r="L53" s="31"/>
      <c r="M53" s="32"/>
    </row>
    <row r="54" spans="2:47" s="1" customFormat="1" ht="16.5" customHeight="1">
      <c r="B54" s="30"/>
      <c r="C54" s="31"/>
      <c r="D54" s="31"/>
      <c r="E54" s="224" t="str">
        <f>E9</f>
        <v>PS 01 - Prohlídky a revize EPS</v>
      </c>
      <c r="F54" s="244"/>
      <c r="G54" s="244"/>
      <c r="H54" s="244"/>
      <c r="I54" s="112"/>
      <c r="J54" s="112"/>
      <c r="K54" s="31"/>
      <c r="L54" s="31"/>
      <c r="M54" s="32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12"/>
      <c r="J55" s="112"/>
      <c r="K55" s="31"/>
      <c r="L55" s="31"/>
      <c r="M55" s="32"/>
    </row>
    <row r="56" spans="2:47" s="1" customFormat="1" ht="12" customHeight="1">
      <c r="B56" s="30"/>
      <c r="C56" s="24" t="s">
        <v>21</v>
      </c>
      <c r="D56" s="31"/>
      <c r="E56" s="31"/>
      <c r="F56" s="22" t="str">
        <f>F12</f>
        <v xml:space="preserve"> </v>
      </c>
      <c r="G56" s="31"/>
      <c r="H56" s="31"/>
      <c r="I56" s="113" t="s">
        <v>23</v>
      </c>
      <c r="J56" s="115" t="str">
        <f>IF(J12="","",J12)</f>
        <v>5. 3. 2019</v>
      </c>
      <c r="K56" s="31"/>
      <c r="L56" s="31"/>
      <c r="M56" s="32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12"/>
      <c r="J57" s="112"/>
      <c r="K57" s="31"/>
      <c r="L57" s="31"/>
      <c r="M57" s="32"/>
    </row>
    <row r="58" spans="2:47" s="1" customFormat="1" ht="13.65" customHeight="1">
      <c r="B58" s="30"/>
      <c r="C58" s="24" t="s">
        <v>25</v>
      </c>
      <c r="D58" s="31"/>
      <c r="E58" s="31"/>
      <c r="F58" s="22" t="str">
        <f>E15</f>
        <v xml:space="preserve"> </v>
      </c>
      <c r="G58" s="31"/>
      <c r="H58" s="31"/>
      <c r="I58" s="113" t="s">
        <v>29</v>
      </c>
      <c r="J58" s="142" t="str">
        <f>E21</f>
        <v xml:space="preserve"> </v>
      </c>
      <c r="K58" s="31"/>
      <c r="L58" s="31"/>
      <c r="M58" s="32"/>
    </row>
    <row r="59" spans="2:47" s="1" customFormat="1" ht="13.65" customHeight="1">
      <c r="B59" s="30"/>
      <c r="C59" s="24" t="s">
        <v>28</v>
      </c>
      <c r="D59" s="31"/>
      <c r="E59" s="31"/>
      <c r="F59" s="22" t="str">
        <f>IF(E18="","",E18)</f>
        <v>Siignalservis, a.s.</v>
      </c>
      <c r="G59" s="31"/>
      <c r="H59" s="31"/>
      <c r="I59" s="113" t="s">
        <v>30</v>
      </c>
      <c r="J59" s="142" t="str">
        <f>E24</f>
        <v xml:space="preserve"> </v>
      </c>
      <c r="K59" s="31"/>
      <c r="L59" s="31"/>
      <c r="M59" s="32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12"/>
      <c r="J60" s="112"/>
      <c r="K60" s="31"/>
      <c r="L60" s="31"/>
      <c r="M60" s="32"/>
    </row>
    <row r="61" spans="2:47" s="1" customFormat="1" ht="29.25" customHeight="1">
      <c r="B61" s="30"/>
      <c r="C61" s="143" t="s">
        <v>118</v>
      </c>
      <c r="D61" s="104"/>
      <c r="E61" s="104"/>
      <c r="F61" s="104"/>
      <c r="G61" s="104"/>
      <c r="H61" s="104"/>
      <c r="I61" s="144" t="s">
        <v>119</v>
      </c>
      <c r="J61" s="144" t="s">
        <v>120</v>
      </c>
      <c r="K61" s="145" t="s">
        <v>121</v>
      </c>
      <c r="L61" s="104"/>
      <c r="M61" s="32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12"/>
      <c r="J62" s="112"/>
      <c r="K62" s="31"/>
      <c r="L62" s="31"/>
      <c r="M62" s="32"/>
    </row>
    <row r="63" spans="2:47" s="1" customFormat="1" ht="22.8" customHeight="1">
      <c r="B63" s="30"/>
      <c r="C63" s="146" t="s">
        <v>122</v>
      </c>
      <c r="D63" s="31"/>
      <c r="E63" s="31"/>
      <c r="F63" s="31"/>
      <c r="G63" s="31"/>
      <c r="H63" s="31"/>
      <c r="I63" s="147">
        <f>Q94</f>
        <v>0</v>
      </c>
      <c r="J63" s="147">
        <f>R94</f>
        <v>117998</v>
      </c>
      <c r="K63" s="68">
        <f>K94</f>
        <v>117998</v>
      </c>
      <c r="L63" s="31"/>
      <c r="M63" s="32"/>
      <c r="AU63" s="12" t="s">
        <v>123</v>
      </c>
    </row>
    <row r="64" spans="2:47" s="7" customFormat="1" ht="24.9" customHeight="1">
      <c r="B64" s="148"/>
      <c r="C64" s="149"/>
      <c r="D64" s="150" t="s">
        <v>124</v>
      </c>
      <c r="E64" s="151"/>
      <c r="F64" s="151"/>
      <c r="G64" s="151"/>
      <c r="H64" s="151"/>
      <c r="I64" s="152">
        <f>Q95</f>
        <v>0</v>
      </c>
      <c r="J64" s="152">
        <f>R95</f>
        <v>117998</v>
      </c>
      <c r="K64" s="153">
        <f>K95</f>
        <v>117998</v>
      </c>
      <c r="L64" s="149"/>
      <c r="M64" s="154"/>
    </row>
    <row r="65" spans="2:65" s="1" customFormat="1" ht="21.75" customHeight="1">
      <c r="B65" s="30"/>
      <c r="C65" s="31"/>
      <c r="D65" s="31"/>
      <c r="E65" s="31"/>
      <c r="F65" s="31"/>
      <c r="G65" s="31"/>
      <c r="H65" s="31"/>
      <c r="I65" s="112"/>
      <c r="J65" s="112"/>
      <c r="K65" s="31"/>
      <c r="L65" s="31"/>
      <c r="M65" s="32"/>
    </row>
    <row r="66" spans="2:65" s="1" customFormat="1" ht="6.9" customHeight="1">
      <c r="B66" s="30"/>
      <c r="C66" s="31"/>
      <c r="D66" s="31"/>
      <c r="E66" s="31"/>
      <c r="F66" s="31"/>
      <c r="G66" s="31"/>
      <c r="H66" s="31"/>
      <c r="I66" s="112"/>
      <c r="J66" s="112"/>
      <c r="K66" s="31"/>
      <c r="L66" s="31"/>
      <c r="M66" s="32"/>
    </row>
    <row r="67" spans="2:65" s="1" customFormat="1" ht="29.25" customHeight="1">
      <c r="B67" s="30"/>
      <c r="C67" s="146" t="s">
        <v>125</v>
      </c>
      <c r="D67" s="31"/>
      <c r="E67" s="31"/>
      <c r="F67" s="31"/>
      <c r="G67" s="31"/>
      <c r="H67" s="31"/>
      <c r="I67" s="112"/>
      <c r="J67" s="112"/>
      <c r="K67" s="155">
        <f>ROUND(K68 + K69 + K70 + K71 + K72 + K73,2)</f>
        <v>0</v>
      </c>
      <c r="L67" s="31"/>
      <c r="M67" s="32"/>
      <c r="O67" s="156" t="s">
        <v>40</v>
      </c>
    </row>
    <row r="68" spans="2:65" s="1" customFormat="1" ht="18" customHeight="1">
      <c r="B68" s="30"/>
      <c r="C68" s="31"/>
      <c r="D68" s="231" t="s">
        <v>126</v>
      </c>
      <c r="E68" s="232"/>
      <c r="F68" s="232"/>
      <c r="G68" s="31"/>
      <c r="H68" s="31"/>
      <c r="I68" s="112"/>
      <c r="J68" s="112"/>
      <c r="K68" s="95">
        <v>0</v>
      </c>
      <c r="L68" s="31"/>
      <c r="M68" s="157"/>
      <c r="N68" s="112"/>
      <c r="O68" s="158" t="s">
        <v>41</v>
      </c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4" t="s">
        <v>127</v>
      </c>
      <c r="AZ68" s="112"/>
      <c r="BA68" s="112"/>
      <c r="BB68" s="112"/>
      <c r="BC68" s="112"/>
      <c r="BD68" s="112"/>
      <c r="BE68" s="159">
        <f t="shared" ref="BE68:BE73" si="0">IF(O68="základní",K68,0)</f>
        <v>0</v>
      </c>
      <c r="BF68" s="159">
        <f t="shared" ref="BF68:BF73" si="1">IF(O68="snížená",K68,0)</f>
        <v>0</v>
      </c>
      <c r="BG68" s="159">
        <f t="shared" ref="BG68:BG73" si="2">IF(O68="zákl. přenesená",K68,0)</f>
        <v>0</v>
      </c>
      <c r="BH68" s="159">
        <f t="shared" ref="BH68:BH73" si="3">IF(O68="sníž. přenesená",K68,0)</f>
        <v>0</v>
      </c>
      <c r="BI68" s="159">
        <f t="shared" ref="BI68:BI73" si="4">IF(O68="nulová",K68,0)</f>
        <v>0</v>
      </c>
      <c r="BJ68" s="114" t="s">
        <v>80</v>
      </c>
      <c r="BK68" s="112"/>
      <c r="BL68" s="112"/>
      <c r="BM68" s="112"/>
    </row>
    <row r="69" spans="2:65" s="1" customFormat="1" ht="18" customHeight="1">
      <c r="B69" s="30"/>
      <c r="C69" s="31"/>
      <c r="D69" s="231" t="s">
        <v>128</v>
      </c>
      <c r="E69" s="232"/>
      <c r="F69" s="232"/>
      <c r="G69" s="31"/>
      <c r="H69" s="31"/>
      <c r="I69" s="112"/>
      <c r="J69" s="112"/>
      <c r="K69" s="95">
        <v>0</v>
      </c>
      <c r="L69" s="31"/>
      <c r="M69" s="157"/>
      <c r="N69" s="112"/>
      <c r="O69" s="158" t="s">
        <v>41</v>
      </c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4" t="s">
        <v>127</v>
      </c>
      <c r="AZ69" s="112"/>
      <c r="BA69" s="112"/>
      <c r="BB69" s="112"/>
      <c r="BC69" s="112"/>
      <c r="BD69" s="112"/>
      <c r="BE69" s="159">
        <f t="shared" si="0"/>
        <v>0</v>
      </c>
      <c r="BF69" s="159">
        <f t="shared" si="1"/>
        <v>0</v>
      </c>
      <c r="BG69" s="159">
        <f t="shared" si="2"/>
        <v>0</v>
      </c>
      <c r="BH69" s="159">
        <f t="shared" si="3"/>
        <v>0</v>
      </c>
      <c r="BI69" s="159">
        <f t="shared" si="4"/>
        <v>0</v>
      </c>
      <c r="BJ69" s="114" t="s">
        <v>80</v>
      </c>
      <c r="BK69" s="112"/>
      <c r="BL69" s="112"/>
      <c r="BM69" s="112"/>
    </row>
    <row r="70" spans="2:65" s="1" customFormat="1" ht="18" customHeight="1">
      <c r="B70" s="30"/>
      <c r="C70" s="31"/>
      <c r="D70" s="231" t="s">
        <v>129</v>
      </c>
      <c r="E70" s="232"/>
      <c r="F70" s="232"/>
      <c r="G70" s="31"/>
      <c r="H70" s="31"/>
      <c r="I70" s="112"/>
      <c r="J70" s="112"/>
      <c r="K70" s="95">
        <v>0</v>
      </c>
      <c r="L70" s="31"/>
      <c r="M70" s="157"/>
      <c r="N70" s="112"/>
      <c r="O70" s="158" t="s">
        <v>41</v>
      </c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4" t="s">
        <v>127</v>
      </c>
      <c r="AZ70" s="112"/>
      <c r="BA70" s="112"/>
      <c r="BB70" s="112"/>
      <c r="BC70" s="112"/>
      <c r="BD70" s="112"/>
      <c r="BE70" s="159">
        <f t="shared" si="0"/>
        <v>0</v>
      </c>
      <c r="BF70" s="159">
        <f t="shared" si="1"/>
        <v>0</v>
      </c>
      <c r="BG70" s="159">
        <f t="shared" si="2"/>
        <v>0</v>
      </c>
      <c r="BH70" s="159">
        <f t="shared" si="3"/>
        <v>0</v>
      </c>
      <c r="BI70" s="159">
        <f t="shared" si="4"/>
        <v>0</v>
      </c>
      <c r="BJ70" s="114" t="s">
        <v>80</v>
      </c>
      <c r="BK70" s="112"/>
      <c r="BL70" s="112"/>
      <c r="BM70" s="112"/>
    </row>
    <row r="71" spans="2:65" s="1" customFormat="1" ht="18" customHeight="1">
      <c r="B71" s="30"/>
      <c r="C71" s="31"/>
      <c r="D71" s="231" t="s">
        <v>130</v>
      </c>
      <c r="E71" s="232"/>
      <c r="F71" s="232"/>
      <c r="G71" s="31"/>
      <c r="H71" s="31"/>
      <c r="I71" s="112"/>
      <c r="J71" s="112"/>
      <c r="K71" s="95">
        <v>0</v>
      </c>
      <c r="L71" s="31"/>
      <c r="M71" s="157"/>
      <c r="N71" s="112"/>
      <c r="O71" s="158" t="s">
        <v>41</v>
      </c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4" t="s">
        <v>127</v>
      </c>
      <c r="AZ71" s="112"/>
      <c r="BA71" s="112"/>
      <c r="BB71" s="112"/>
      <c r="BC71" s="112"/>
      <c r="BD71" s="112"/>
      <c r="BE71" s="159">
        <f t="shared" si="0"/>
        <v>0</v>
      </c>
      <c r="BF71" s="159">
        <f t="shared" si="1"/>
        <v>0</v>
      </c>
      <c r="BG71" s="159">
        <f t="shared" si="2"/>
        <v>0</v>
      </c>
      <c r="BH71" s="159">
        <f t="shared" si="3"/>
        <v>0</v>
      </c>
      <c r="BI71" s="159">
        <f t="shared" si="4"/>
        <v>0</v>
      </c>
      <c r="BJ71" s="114" t="s">
        <v>80</v>
      </c>
      <c r="BK71" s="112"/>
      <c r="BL71" s="112"/>
      <c r="BM71" s="112"/>
    </row>
    <row r="72" spans="2:65" s="1" customFormat="1" ht="18" customHeight="1">
      <c r="B72" s="30"/>
      <c r="C72" s="31"/>
      <c r="D72" s="231" t="s">
        <v>131</v>
      </c>
      <c r="E72" s="232"/>
      <c r="F72" s="232"/>
      <c r="G72" s="31"/>
      <c r="H72" s="31"/>
      <c r="I72" s="112"/>
      <c r="J72" s="112"/>
      <c r="K72" s="95">
        <v>0</v>
      </c>
      <c r="L72" s="31"/>
      <c r="M72" s="157"/>
      <c r="N72" s="112"/>
      <c r="O72" s="158" t="s">
        <v>41</v>
      </c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4" t="s">
        <v>127</v>
      </c>
      <c r="AZ72" s="112"/>
      <c r="BA72" s="112"/>
      <c r="BB72" s="112"/>
      <c r="BC72" s="112"/>
      <c r="BD72" s="112"/>
      <c r="BE72" s="159">
        <f t="shared" si="0"/>
        <v>0</v>
      </c>
      <c r="BF72" s="159">
        <f t="shared" si="1"/>
        <v>0</v>
      </c>
      <c r="BG72" s="159">
        <f t="shared" si="2"/>
        <v>0</v>
      </c>
      <c r="BH72" s="159">
        <f t="shared" si="3"/>
        <v>0</v>
      </c>
      <c r="BI72" s="159">
        <f t="shared" si="4"/>
        <v>0</v>
      </c>
      <c r="BJ72" s="114" t="s">
        <v>80</v>
      </c>
      <c r="BK72" s="112"/>
      <c r="BL72" s="112"/>
      <c r="BM72" s="112"/>
    </row>
    <row r="73" spans="2:65" s="1" customFormat="1" ht="18" customHeight="1">
      <c r="B73" s="30"/>
      <c r="C73" s="31"/>
      <c r="D73" s="94" t="s">
        <v>132</v>
      </c>
      <c r="E73" s="31"/>
      <c r="F73" s="31"/>
      <c r="G73" s="31"/>
      <c r="H73" s="31"/>
      <c r="I73" s="112"/>
      <c r="J73" s="112"/>
      <c r="K73" s="95">
        <f>ROUND(K30*T73,2)</f>
        <v>0</v>
      </c>
      <c r="L73" s="31"/>
      <c r="M73" s="157"/>
      <c r="N73" s="112"/>
      <c r="O73" s="158" t="s">
        <v>41</v>
      </c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4" t="s">
        <v>133</v>
      </c>
      <c r="AZ73" s="112"/>
      <c r="BA73" s="112"/>
      <c r="BB73" s="112"/>
      <c r="BC73" s="112"/>
      <c r="BD73" s="112"/>
      <c r="BE73" s="159">
        <f t="shared" si="0"/>
        <v>0</v>
      </c>
      <c r="BF73" s="159">
        <f t="shared" si="1"/>
        <v>0</v>
      </c>
      <c r="BG73" s="159">
        <f t="shared" si="2"/>
        <v>0</v>
      </c>
      <c r="BH73" s="159">
        <f t="shared" si="3"/>
        <v>0</v>
      </c>
      <c r="BI73" s="159">
        <f t="shared" si="4"/>
        <v>0</v>
      </c>
      <c r="BJ73" s="114" t="s">
        <v>80</v>
      </c>
      <c r="BK73" s="112"/>
      <c r="BL73" s="112"/>
      <c r="BM73" s="112"/>
    </row>
    <row r="74" spans="2:65" s="1" customFormat="1">
      <c r="B74" s="30"/>
      <c r="C74" s="31"/>
      <c r="D74" s="31"/>
      <c r="E74" s="31"/>
      <c r="F74" s="31"/>
      <c r="G74" s="31"/>
      <c r="H74" s="31"/>
      <c r="I74" s="112"/>
      <c r="J74" s="112"/>
      <c r="K74" s="31"/>
      <c r="L74" s="31"/>
      <c r="M74" s="32"/>
    </row>
    <row r="75" spans="2:65" s="1" customFormat="1" ht="29.25" customHeight="1">
      <c r="B75" s="30"/>
      <c r="C75" s="103" t="s">
        <v>112</v>
      </c>
      <c r="D75" s="104"/>
      <c r="E75" s="104"/>
      <c r="F75" s="104"/>
      <c r="G75" s="104"/>
      <c r="H75" s="104"/>
      <c r="I75" s="160"/>
      <c r="J75" s="160"/>
      <c r="K75" s="105">
        <f>ROUND(K63+K67,2)</f>
        <v>117998</v>
      </c>
      <c r="L75" s="104"/>
      <c r="M75" s="32"/>
    </row>
    <row r="76" spans="2:65" s="1" customFormat="1" ht="6.9" customHeight="1">
      <c r="B76" s="42"/>
      <c r="C76" s="43"/>
      <c r="D76" s="43"/>
      <c r="E76" s="43"/>
      <c r="F76" s="43"/>
      <c r="G76" s="43"/>
      <c r="H76" s="43"/>
      <c r="I76" s="138"/>
      <c r="J76" s="138"/>
      <c r="K76" s="43"/>
      <c r="L76" s="43"/>
      <c r="M76" s="32"/>
    </row>
    <row r="80" spans="2:65" s="1" customFormat="1" ht="6.9" customHeight="1">
      <c r="B80" s="44"/>
      <c r="C80" s="45"/>
      <c r="D80" s="45"/>
      <c r="E80" s="45"/>
      <c r="F80" s="45"/>
      <c r="G80" s="45"/>
      <c r="H80" s="45"/>
      <c r="I80" s="141"/>
      <c r="J80" s="141"/>
      <c r="K80" s="45"/>
      <c r="L80" s="45"/>
      <c r="M80" s="32"/>
    </row>
    <row r="81" spans="2:65" s="1" customFormat="1" ht="24.9" customHeight="1">
      <c r="B81" s="30"/>
      <c r="C81" s="18" t="s">
        <v>134</v>
      </c>
      <c r="D81" s="31"/>
      <c r="E81" s="31"/>
      <c r="F81" s="31"/>
      <c r="G81" s="31"/>
      <c r="H81" s="31"/>
      <c r="I81" s="112"/>
      <c r="J81" s="112"/>
      <c r="K81" s="31"/>
      <c r="L81" s="31"/>
      <c r="M81" s="32"/>
    </row>
    <row r="82" spans="2:65" s="1" customFormat="1" ht="6.9" customHeight="1">
      <c r="B82" s="30"/>
      <c r="C82" s="31"/>
      <c r="D82" s="31"/>
      <c r="E82" s="31"/>
      <c r="F82" s="31"/>
      <c r="G82" s="31"/>
      <c r="H82" s="31"/>
      <c r="I82" s="112"/>
      <c r="J82" s="112"/>
      <c r="K82" s="31"/>
      <c r="L82" s="31"/>
      <c r="M82" s="32"/>
    </row>
    <row r="83" spans="2:65" s="1" customFormat="1" ht="12" customHeight="1">
      <c r="B83" s="30"/>
      <c r="C83" s="24" t="s">
        <v>17</v>
      </c>
      <c r="D83" s="31"/>
      <c r="E83" s="31"/>
      <c r="F83" s="31"/>
      <c r="G83" s="31"/>
      <c r="H83" s="31"/>
      <c r="I83" s="112"/>
      <c r="J83" s="112"/>
      <c r="K83" s="31"/>
      <c r="L83" s="31"/>
      <c r="M83" s="32"/>
    </row>
    <row r="84" spans="2:65" s="1" customFormat="1" ht="16.5" customHeight="1">
      <c r="B84" s="30"/>
      <c r="C84" s="31"/>
      <c r="D84" s="31"/>
      <c r="E84" s="270" t="str">
        <f>E7</f>
        <v>Údržba, opravy a odstraňování závad u SSZT 2019 - 2022 revize o opravy EPS a EZS u SSZT Jihlava</v>
      </c>
      <c r="F84" s="271"/>
      <c r="G84" s="271"/>
      <c r="H84" s="271"/>
      <c r="I84" s="112"/>
      <c r="J84" s="112"/>
      <c r="K84" s="31"/>
      <c r="L84" s="31"/>
      <c r="M84" s="32"/>
    </row>
    <row r="85" spans="2:65" s="1" customFormat="1" ht="12" customHeight="1">
      <c r="B85" s="30"/>
      <c r="C85" s="24" t="s">
        <v>114</v>
      </c>
      <c r="D85" s="31"/>
      <c r="E85" s="31"/>
      <c r="F85" s="31"/>
      <c r="G85" s="31"/>
      <c r="H85" s="31"/>
      <c r="I85" s="112"/>
      <c r="J85" s="112"/>
      <c r="K85" s="31"/>
      <c r="L85" s="31"/>
      <c r="M85" s="32"/>
    </row>
    <row r="86" spans="2:65" s="1" customFormat="1" ht="16.5" customHeight="1">
      <c r="B86" s="30"/>
      <c r="C86" s="31"/>
      <c r="D86" s="31"/>
      <c r="E86" s="224" t="str">
        <f>E9</f>
        <v>PS 01 - Prohlídky a revize EPS</v>
      </c>
      <c r="F86" s="244"/>
      <c r="G86" s="244"/>
      <c r="H86" s="244"/>
      <c r="I86" s="112"/>
      <c r="J86" s="112"/>
      <c r="K86" s="31"/>
      <c r="L86" s="31"/>
      <c r="M86" s="32"/>
    </row>
    <row r="87" spans="2:65" s="1" customFormat="1" ht="6.9" customHeight="1">
      <c r="B87" s="30"/>
      <c r="C87" s="31"/>
      <c r="D87" s="31"/>
      <c r="E87" s="31"/>
      <c r="F87" s="31"/>
      <c r="G87" s="31"/>
      <c r="H87" s="31"/>
      <c r="I87" s="112"/>
      <c r="J87" s="112"/>
      <c r="K87" s="31"/>
      <c r="L87" s="31"/>
      <c r="M87" s="32"/>
    </row>
    <row r="88" spans="2:65" s="1" customFormat="1" ht="12" customHeight="1">
      <c r="B88" s="30"/>
      <c r="C88" s="24" t="s">
        <v>21</v>
      </c>
      <c r="D88" s="31"/>
      <c r="E88" s="31"/>
      <c r="F88" s="22" t="str">
        <f>F12</f>
        <v xml:space="preserve"> </v>
      </c>
      <c r="G88" s="31"/>
      <c r="H88" s="31"/>
      <c r="I88" s="113" t="s">
        <v>23</v>
      </c>
      <c r="J88" s="115" t="str">
        <f>IF(J12="","",J12)</f>
        <v>5. 3. 2019</v>
      </c>
      <c r="K88" s="31"/>
      <c r="L88" s="31"/>
      <c r="M88" s="32"/>
    </row>
    <row r="89" spans="2:65" s="1" customFormat="1" ht="6.9" customHeight="1">
      <c r="B89" s="30"/>
      <c r="C89" s="31"/>
      <c r="D89" s="31"/>
      <c r="E89" s="31"/>
      <c r="F89" s="31"/>
      <c r="G89" s="31"/>
      <c r="H89" s="31"/>
      <c r="I89" s="112"/>
      <c r="J89" s="112"/>
      <c r="K89" s="31"/>
      <c r="L89" s="31"/>
      <c r="M89" s="32"/>
    </row>
    <row r="90" spans="2:65" s="1" customFormat="1" ht="13.65" customHeight="1">
      <c r="B90" s="30"/>
      <c r="C90" s="24" t="s">
        <v>25</v>
      </c>
      <c r="D90" s="31"/>
      <c r="E90" s="31"/>
      <c r="F90" s="22" t="str">
        <f>E15</f>
        <v xml:space="preserve"> </v>
      </c>
      <c r="G90" s="31"/>
      <c r="H90" s="31"/>
      <c r="I90" s="113" t="s">
        <v>29</v>
      </c>
      <c r="J90" s="142" t="str">
        <f>E21</f>
        <v xml:space="preserve"> </v>
      </c>
      <c r="K90" s="31"/>
      <c r="L90" s="31"/>
      <c r="M90" s="32"/>
    </row>
    <row r="91" spans="2:65" s="1" customFormat="1" ht="13.65" customHeight="1">
      <c r="B91" s="30"/>
      <c r="C91" s="24" t="s">
        <v>28</v>
      </c>
      <c r="D91" s="31"/>
      <c r="E91" s="31"/>
      <c r="F91" s="22" t="str">
        <f>IF(E18="","",E18)</f>
        <v>Siignalservis, a.s.</v>
      </c>
      <c r="G91" s="31"/>
      <c r="H91" s="31"/>
      <c r="I91" s="113" t="s">
        <v>30</v>
      </c>
      <c r="J91" s="142" t="str">
        <f>E24</f>
        <v xml:space="preserve"> </v>
      </c>
      <c r="K91" s="31"/>
      <c r="L91" s="31"/>
      <c r="M91" s="32"/>
    </row>
    <row r="92" spans="2:65" s="1" customFormat="1" ht="10.35" customHeight="1">
      <c r="B92" s="30"/>
      <c r="C92" s="31"/>
      <c r="D92" s="31"/>
      <c r="E92" s="31"/>
      <c r="F92" s="31"/>
      <c r="G92" s="31"/>
      <c r="H92" s="31"/>
      <c r="I92" s="112"/>
      <c r="J92" s="112"/>
      <c r="K92" s="31"/>
      <c r="L92" s="31"/>
      <c r="M92" s="32"/>
    </row>
    <row r="93" spans="2:65" s="8" customFormat="1" ht="29.25" customHeight="1">
      <c r="B93" s="161"/>
      <c r="C93" s="162" t="s">
        <v>135</v>
      </c>
      <c r="D93" s="163" t="s">
        <v>55</v>
      </c>
      <c r="E93" s="163" t="s">
        <v>51</v>
      </c>
      <c r="F93" s="163" t="s">
        <v>52</v>
      </c>
      <c r="G93" s="163" t="s">
        <v>136</v>
      </c>
      <c r="H93" s="163" t="s">
        <v>137</v>
      </c>
      <c r="I93" s="164" t="s">
        <v>138</v>
      </c>
      <c r="J93" s="164" t="s">
        <v>139</v>
      </c>
      <c r="K93" s="163" t="s">
        <v>121</v>
      </c>
      <c r="L93" s="165" t="s">
        <v>140</v>
      </c>
      <c r="M93" s="166"/>
      <c r="N93" s="59" t="s">
        <v>1</v>
      </c>
      <c r="O93" s="60" t="s">
        <v>40</v>
      </c>
      <c r="P93" s="60" t="s">
        <v>141</v>
      </c>
      <c r="Q93" s="60" t="s">
        <v>142</v>
      </c>
      <c r="R93" s="60" t="s">
        <v>143</v>
      </c>
      <c r="S93" s="60" t="s">
        <v>144</v>
      </c>
      <c r="T93" s="60" t="s">
        <v>145</v>
      </c>
      <c r="U93" s="60" t="s">
        <v>146</v>
      </c>
      <c r="V93" s="60" t="s">
        <v>147</v>
      </c>
      <c r="W93" s="60" t="s">
        <v>148</v>
      </c>
      <c r="X93" s="60" t="s">
        <v>149</v>
      </c>
      <c r="Y93" s="61" t="s">
        <v>150</v>
      </c>
    </row>
    <row r="94" spans="2:65" s="1" customFormat="1" ht="22.8" customHeight="1">
      <c r="B94" s="30"/>
      <c r="C94" s="66" t="s">
        <v>151</v>
      </c>
      <c r="D94" s="31"/>
      <c r="E94" s="31"/>
      <c r="F94" s="31"/>
      <c r="G94" s="31"/>
      <c r="H94" s="31"/>
      <c r="I94" s="112"/>
      <c r="J94" s="112"/>
      <c r="K94" s="167">
        <f>BK94</f>
        <v>117998</v>
      </c>
      <c r="L94" s="31"/>
      <c r="M94" s="32"/>
      <c r="N94" s="62"/>
      <c r="O94" s="63"/>
      <c r="P94" s="63"/>
      <c r="Q94" s="168">
        <f>Q95</f>
        <v>0</v>
      </c>
      <c r="R94" s="168">
        <f>R95</f>
        <v>117998</v>
      </c>
      <c r="S94" s="63"/>
      <c r="T94" s="169">
        <f>T95</f>
        <v>0</v>
      </c>
      <c r="U94" s="63"/>
      <c r="V94" s="169">
        <f>V95</f>
        <v>0</v>
      </c>
      <c r="W94" s="63"/>
      <c r="X94" s="169">
        <f>X95</f>
        <v>0</v>
      </c>
      <c r="Y94" s="64"/>
      <c r="AT94" s="12" t="s">
        <v>71</v>
      </c>
      <c r="AU94" s="12" t="s">
        <v>123</v>
      </c>
      <c r="BK94" s="170">
        <f>BK95</f>
        <v>117998</v>
      </c>
    </row>
    <row r="95" spans="2:65" s="9" customFormat="1" ht="25.95" customHeight="1">
      <c r="B95" s="171"/>
      <c r="C95" s="172"/>
      <c r="D95" s="173" t="s">
        <v>71</v>
      </c>
      <c r="E95" s="174" t="s">
        <v>152</v>
      </c>
      <c r="F95" s="174" t="s">
        <v>153</v>
      </c>
      <c r="G95" s="172"/>
      <c r="H95" s="172"/>
      <c r="I95" s="175"/>
      <c r="J95" s="175"/>
      <c r="K95" s="176">
        <f>BK95</f>
        <v>117998</v>
      </c>
      <c r="L95" s="172"/>
      <c r="M95" s="177"/>
      <c r="N95" s="178"/>
      <c r="O95" s="179"/>
      <c r="P95" s="179"/>
      <c r="Q95" s="180">
        <f>SUM(Q96:Q137)</f>
        <v>0</v>
      </c>
      <c r="R95" s="180">
        <f>SUM(R96:R137)</f>
        <v>117998</v>
      </c>
      <c r="S95" s="179"/>
      <c r="T95" s="181">
        <f>SUM(T96:T137)</f>
        <v>0</v>
      </c>
      <c r="U95" s="179"/>
      <c r="V95" s="181">
        <f>SUM(V96:V137)</f>
        <v>0</v>
      </c>
      <c r="W95" s="179"/>
      <c r="X95" s="181">
        <f>SUM(X96:X137)</f>
        <v>0</v>
      </c>
      <c r="Y95" s="182"/>
      <c r="AR95" s="183" t="s">
        <v>154</v>
      </c>
      <c r="AT95" s="184" t="s">
        <v>71</v>
      </c>
      <c r="AU95" s="184" t="s">
        <v>72</v>
      </c>
      <c r="AY95" s="183" t="s">
        <v>155</v>
      </c>
      <c r="BK95" s="185">
        <f>SUM(BK96:BK137)</f>
        <v>117998</v>
      </c>
    </row>
    <row r="96" spans="2:65" s="1" customFormat="1" ht="22.5" customHeight="1">
      <c r="B96" s="30"/>
      <c r="C96" s="186" t="s">
        <v>156</v>
      </c>
      <c r="D96" s="186" t="s">
        <v>157</v>
      </c>
      <c r="E96" s="187" t="s">
        <v>158</v>
      </c>
      <c r="F96" s="188" t="s">
        <v>159</v>
      </c>
      <c r="G96" s="189" t="s">
        <v>160</v>
      </c>
      <c r="H96" s="190">
        <v>1</v>
      </c>
      <c r="I96" s="191"/>
      <c r="J96" s="191">
        <v>7013</v>
      </c>
      <c r="K96" s="192">
        <f>ROUND(P96*H96,2)</f>
        <v>7013</v>
      </c>
      <c r="L96" s="188" t="s">
        <v>161</v>
      </c>
      <c r="M96" s="32"/>
      <c r="N96" s="193" t="s">
        <v>1</v>
      </c>
      <c r="O96" s="194" t="s">
        <v>41</v>
      </c>
      <c r="P96" s="195">
        <f>I96+J96</f>
        <v>7013</v>
      </c>
      <c r="Q96" s="195">
        <f>ROUND(I96*H96,2)</f>
        <v>0</v>
      </c>
      <c r="R96" s="195">
        <f>ROUND(J96*H96,2)</f>
        <v>7013</v>
      </c>
      <c r="S96" s="55"/>
      <c r="T96" s="196">
        <f>S96*H96</f>
        <v>0</v>
      </c>
      <c r="U96" s="196">
        <v>0</v>
      </c>
      <c r="V96" s="196">
        <f>U96*H96</f>
        <v>0</v>
      </c>
      <c r="W96" s="196">
        <v>0</v>
      </c>
      <c r="X96" s="196">
        <f>W96*H96</f>
        <v>0</v>
      </c>
      <c r="Y96" s="197" t="s">
        <v>1</v>
      </c>
      <c r="AR96" s="12" t="s">
        <v>162</v>
      </c>
      <c r="AT96" s="12" t="s">
        <v>157</v>
      </c>
      <c r="AU96" s="12" t="s">
        <v>80</v>
      </c>
      <c r="AY96" s="12" t="s">
        <v>155</v>
      </c>
      <c r="BE96" s="99">
        <f>IF(O96="základní",K96,0)</f>
        <v>7013</v>
      </c>
      <c r="BF96" s="99">
        <f>IF(O96="snížená",K96,0)</f>
        <v>0</v>
      </c>
      <c r="BG96" s="99">
        <f>IF(O96="zákl. přenesená",K96,0)</f>
        <v>0</v>
      </c>
      <c r="BH96" s="99">
        <f>IF(O96="sníž. přenesená",K96,0)</f>
        <v>0</v>
      </c>
      <c r="BI96" s="99">
        <f>IF(O96="nulová",K96,0)</f>
        <v>0</v>
      </c>
      <c r="BJ96" s="12" t="s">
        <v>80</v>
      </c>
      <c r="BK96" s="99">
        <f>ROUND(P96*H96,2)</f>
        <v>7013</v>
      </c>
      <c r="BL96" s="12" t="s">
        <v>162</v>
      </c>
      <c r="BM96" s="12" t="s">
        <v>163</v>
      </c>
    </row>
    <row r="97" spans="2:65" s="1" customFormat="1">
      <c r="B97" s="30"/>
      <c r="C97" s="31"/>
      <c r="D97" s="198" t="s">
        <v>164</v>
      </c>
      <c r="E97" s="31"/>
      <c r="F97" s="199" t="s">
        <v>165</v>
      </c>
      <c r="G97" s="31"/>
      <c r="H97" s="31"/>
      <c r="I97" s="112"/>
      <c r="J97" s="112"/>
      <c r="K97" s="31"/>
      <c r="L97" s="31"/>
      <c r="M97" s="32"/>
      <c r="N97" s="200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6"/>
      <c r="AT97" s="12" t="s">
        <v>164</v>
      </c>
      <c r="AU97" s="12" t="s">
        <v>80</v>
      </c>
    </row>
    <row r="98" spans="2:65" s="1" customFormat="1" ht="22.5" customHeight="1">
      <c r="B98" s="30"/>
      <c r="C98" s="186" t="s">
        <v>166</v>
      </c>
      <c r="D98" s="186" t="s">
        <v>157</v>
      </c>
      <c r="E98" s="187" t="s">
        <v>167</v>
      </c>
      <c r="F98" s="188" t="s">
        <v>168</v>
      </c>
      <c r="G98" s="189" t="s">
        <v>169</v>
      </c>
      <c r="H98" s="190">
        <v>1</v>
      </c>
      <c r="I98" s="191"/>
      <c r="J98" s="191">
        <v>3511</v>
      </c>
      <c r="K98" s="192">
        <f>ROUND(P98*H98,2)</f>
        <v>3511</v>
      </c>
      <c r="L98" s="188" t="s">
        <v>161</v>
      </c>
      <c r="M98" s="32"/>
      <c r="N98" s="193" t="s">
        <v>1</v>
      </c>
      <c r="O98" s="194" t="s">
        <v>41</v>
      </c>
      <c r="P98" s="195">
        <f>I98+J98</f>
        <v>3511</v>
      </c>
      <c r="Q98" s="195">
        <f>ROUND(I98*H98,2)</f>
        <v>0</v>
      </c>
      <c r="R98" s="195">
        <f>ROUND(J98*H98,2)</f>
        <v>3511</v>
      </c>
      <c r="S98" s="55"/>
      <c r="T98" s="196">
        <f>S98*H98</f>
        <v>0</v>
      </c>
      <c r="U98" s="196">
        <v>0</v>
      </c>
      <c r="V98" s="196">
        <f>U98*H98</f>
        <v>0</v>
      </c>
      <c r="W98" s="196">
        <v>0</v>
      </c>
      <c r="X98" s="196">
        <f>W98*H98</f>
        <v>0</v>
      </c>
      <c r="Y98" s="197" t="s">
        <v>1</v>
      </c>
      <c r="AR98" s="12" t="s">
        <v>162</v>
      </c>
      <c r="AT98" s="12" t="s">
        <v>157</v>
      </c>
      <c r="AU98" s="12" t="s">
        <v>80</v>
      </c>
      <c r="AY98" s="12" t="s">
        <v>155</v>
      </c>
      <c r="BE98" s="99">
        <f>IF(O98="základní",K98,0)</f>
        <v>3511</v>
      </c>
      <c r="BF98" s="99">
        <f>IF(O98="snížená",K98,0)</f>
        <v>0</v>
      </c>
      <c r="BG98" s="99">
        <f>IF(O98="zákl. přenesená",K98,0)</f>
        <v>0</v>
      </c>
      <c r="BH98" s="99">
        <f>IF(O98="sníž. přenesená",K98,0)</f>
        <v>0</v>
      </c>
      <c r="BI98" s="99">
        <f>IF(O98="nulová",K98,0)</f>
        <v>0</v>
      </c>
      <c r="BJ98" s="12" t="s">
        <v>80</v>
      </c>
      <c r="BK98" s="99">
        <f>ROUND(P98*H98,2)</f>
        <v>3511</v>
      </c>
      <c r="BL98" s="12" t="s">
        <v>162</v>
      </c>
      <c r="BM98" s="12" t="s">
        <v>170</v>
      </c>
    </row>
    <row r="99" spans="2:65" s="1" customFormat="1">
      <c r="B99" s="30"/>
      <c r="C99" s="31"/>
      <c r="D99" s="198" t="s">
        <v>164</v>
      </c>
      <c r="E99" s="31"/>
      <c r="F99" s="199" t="s">
        <v>171</v>
      </c>
      <c r="G99" s="31"/>
      <c r="H99" s="31"/>
      <c r="I99" s="112"/>
      <c r="J99" s="112"/>
      <c r="K99" s="31"/>
      <c r="L99" s="31"/>
      <c r="M99" s="32"/>
      <c r="N99" s="200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6"/>
      <c r="AT99" s="12" t="s">
        <v>164</v>
      </c>
      <c r="AU99" s="12" t="s">
        <v>80</v>
      </c>
    </row>
    <row r="100" spans="2:65" s="1" customFormat="1" ht="22.5" customHeight="1">
      <c r="B100" s="30"/>
      <c r="C100" s="186" t="s">
        <v>172</v>
      </c>
      <c r="D100" s="186" t="s">
        <v>157</v>
      </c>
      <c r="E100" s="187" t="s">
        <v>173</v>
      </c>
      <c r="F100" s="188" t="s">
        <v>174</v>
      </c>
      <c r="G100" s="189" t="s">
        <v>169</v>
      </c>
      <c r="H100" s="190">
        <v>1</v>
      </c>
      <c r="I100" s="191"/>
      <c r="J100" s="191">
        <v>2338</v>
      </c>
      <c r="K100" s="192">
        <f>ROUND(P100*H100,2)</f>
        <v>2338</v>
      </c>
      <c r="L100" s="188" t="s">
        <v>161</v>
      </c>
      <c r="M100" s="32"/>
      <c r="N100" s="193" t="s">
        <v>1</v>
      </c>
      <c r="O100" s="194" t="s">
        <v>41</v>
      </c>
      <c r="P100" s="195">
        <f>I100+J100</f>
        <v>2338</v>
      </c>
      <c r="Q100" s="195">
        <f>ROUND(I100*H100,2)</f>
        <v>0</v>
      </c>
      <c r="R100" s="195">
        <f>ROUND(J100*H100,2)</f>
        <v>2338</v>
      </c>
      <c r="S100" s="55"/>
      <c r="T100" s="196">
        <f>S100*H100</f>
        <v>0</v>
      </c>
      <c r="U100" s="196">
        <v>0</v>
      </c>
      <c r="V100" s="196">
        <f>U100*H100</f>
        <v>0</v>
      </c>
      <c r="W100" s="196">
        <v>0</v>
      </c>
      <c r="X100" s="196">
        <f>W100*H100</f>
        <v>0</v>
      </c>
      <c r="Y100" s="197" t="s">
        <v>1</v>
      </c>
      <c r="AR100" s="12" t="s">
        <v>162</v>
      </c>
      <c r="AT100" s="12" t="s">
        <v>157</v>
      </c>
      <c r="AU100" s="12" t="s">
        <v>80</v>
      </c>
      <c r="AY100" s="12" t="s">
        <v>155</v>
      </c>
      <c r="BE100" s="99">
        <f>IF(O100="základní",K100,0)</f>
        <v>2338</v>
      </c>
      <c r="BF100" s="99">
        <f>IF(O100="snížená",K100,0)</f>
        <v>0</v>
      </c>
      <c r="BG100" s="99">
        <f>IF(O100="zákl. přenesená",K100,0)</f>
        <v>0</v>
      </c>
      <c r="BH100" s="99">
        <f>IF(O100="sníž. přenesená",K100,0)</f>
        <v>0</v>
      </c>
      <c r="BI100" s="99">
        <f>IF(O100="nulová",K100,0)</f>
        <v>0</v>
      </c>
      <c r="BJ100" s="12" t="s">
        <v>80</v>
      </c>
      <c r="BK100" s="99">
        <f>ROUND(P100*H100,2)</f>
        <v>2338</v>
      </c>
      <c r="BL100" s="12" t="s">
        <v>162</v>
      </c>
      <c r="BM100" s="12" t="s">
        <v>175</v>
      </c>
    </row>
    <row r="101" spans="2:65" s="1" customFormat="1">
      <c r="B101" s="30"/>
      <c r="C101" s="31"/>
      <c r="D101" s="198" t="s">
        <v>164</v>
      </c>
      <c r="E101" s="31"/>
      <c r="F101" s="199" t="s">
        <v>176</v>
      </c>
      <c r="G101" s="31"/>
      <c r="H101" s="31"/>
      <c r="I101" s="112"/>
      <c r="J101" s="112"/>
      <c r="K101" s="31"/>
      <c r="L101" s="31"/>
      <c r="M101" s="32"/>
      <c r="N101" s="200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6"/>
      <c r="AT101" s="12" t="s">
        <v>164</v>
      </c>
      <c r="AU101" s="12" t="s">
        <v>80</v>
      </c>
    </row>
    <row r="102" spans="2:65" s="1" customFormat="1" ht="22.5" customHeight="1">
      <c r="B102" s="30"/>
      <c r="C102" s="186" t="s">
        <v>177</v>
      </c>
      <c r="D102" s="186" t="s">
        <v>157</v>
      </c>
      <c r="E102" s="187" t="s">
        <v>178</v>
      </c>
      <c r="F102" s="188" t="s">
        <v>179</v>
      </c>
      <c r="G102" s="189" t="s">
        <v>169</v>
      </c>
      <c r="H102" s="190">
        <v>1</v>
      </c>
      <c r="I102" s="191"/>
      <c r="J102" s="191">
        <v>1164</v>
      </c>
      <c r="K102" s="192">
        <f>ROUND(P102*H102,2)</f>
        <v>1164</v>
      </c>
      <c r="L102" s="188" t="s">
        <v>161</v>
      </c>
      <c r="M102" s="32"/>
      <c r="N102" s="193" t="s">
        <v>1</v>
      </c>
      <c r="O102" s="194" t="s">
        <v>41</v>
      </c>
      <c r="P102" s="195">
        <f>I102+J102</f>
        <v>1164</v>
      </c>
      <c r="Q102" s="195">
        <f>ROUND(I102*H102,2)</f>
        <v>0</v>
      </c>
      <c r="R102" s="195">
        <f>ROUND(J102*H102,2)</f>
        <v>1164</v>
      </c>
      <c r="S102" s="55"/>
      <c r="T102" s="196">
        <f>S102*H102</f>
        <v>0</v>
      </c>
      <c r="U102" s="196">
        <v>0</v>
      </c>
      <c r="V102" s="196">
        <f>U102*H102</f>
        <v>0</v>
      </c>
      <c r="W102" s="196">
        <v>0</v>
      </c>
      <c r="X102" s="196">
        <f>W102*H102</f>
        <v>0</v>
      </c>
      <c r="Y102" s="197" t="s">
        <v>1</v>
      </c>
      <c r="AR102" s="12" t="s">
        <v>162</v>
      </c>
      <c r="AT102" s="12" t="s">
        <v>157</v>
      </c>
      <c r="AU102" s="12" t="s">
        <v>80</v>
      </c>
      <c r="AY102" s="12" t="s">
        <v>155</v>
      </c>
      <c r="BE102" s="99">
        <f>IF(O102="základní",K102,0)</f>
        <v>1164</v>
      </c>
      <c r="BF102" s="99">
        <f>IF(O102="snížená",K102,0)</f>
        <v>0</v>
      </c>
      <c r="BG102" s="99">
        <f>IF(O102="zákl. přenesená",K102,0)</f>
        <v>0</v>
      </c>
      <c r="BH102" s="99">
        <f>IF(O102="sníž. přenesená",K102,0)</f>
        <v>0</v>
      </c>
      <c r="BI102" s="99">
        <f>IF(O102="nulová",K102,0)</f>
        <v>0</v>
      </c>
      <c r="BJ102" s="12" t="s">
        <v>80</v>
      </c>
      <c r="BK102" s="99">
        <f>ROUND(P102*H102,2)</f>
        <v>1164</v>
      </c>
      <c r="BL102" s="12" t="s">
        <v>162</v>
      </c>
      <c r="BM102" s="12" t="s">
        <v>180</v>
      </c>
    </row>
    <row r="103" spans="2:65" s="1" customFormat="1">
      <c r="B103" s="30"/>
      <c r="C103" s="31"/>
      <c r="D103" s="198" t="s">
        <v>164</v>
      </c>
      <c r="E103" s="31"/>
      <c r="F103" s="199" t="s">
        <v>181</v>
      </c>
      <c r="G103" s="31"/>
      <c r="H103" s="31"/>
      <c r="I103" s="112"/>
      <c r="J103" s="112"/>
      <c r="K103" s="31"/>
      <c r="L103" s="31"/>
      <c r="M103" s="32"/>
      <c r="N103" s="200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6"/>
      <c r="AT103" s="12" t="s">
        <v>164</v>
      </c>
      <c r="AU103" s="12" t="s">
        <v>80</v>
      </c>
    </row>
    <row r="104" spans="2:65" s="1" customFormat="1" ht="22.5" customHeight="1">
      <c r="B104" s="30"/>
      <c r="C104" s="186" t="s">
        <v>80</v>
      </c>
      <c r="D104" s="186" t="s">
        <v>157</v>
      </c>
      <c r="E104" s="187" t="s">
        <v>182</v>
      </c>
      <c r="F104" s="188" t="s">
        <v>183</v>
      </c>
      <c r="G104" s="189" t="s">
        <v>169</v>
      </c>
      <c r="H104" s="190">
        <v>1</v>
      </c>
      <c r="I104" s="191"/>
      <c r="J104" s="191">
        <v>1581</v>
      </c>
      <c r="K104" s="192">
        <f>ROUND(P104*H104,2)</f>
        <v>1581</v>
      </c>
      <c r="L104" s="188" t="s">
        <v>161</v>
      </c>
      <c r="M104" s="32"/>
      <c r="N104" s="193" t="s">
        <v>1</v>
      </c>
      <c r="O104" s="194" t="s">
        <v>41</v>
      </c>
      <c r="P104" s="195">
        <f>I104+J104</f>
        <v>1581</v>
      </c>
      <c r="Q104" s="195">
        <f>ROUND(I104*H104,2)</f>
        <v>0</v>
      </c>
      <c r="R104" s="195">
        <f>ROUND(J104*H104,2)</f>
        <v>1581</v>
      </c>
      <c r="S104" s="55"/>
      <c r="T104" s="196">
        <f>S104*H104</f>
        <v>0</v>
      </c>
      <c r="U104" s="196">
        <v>0</v>
      </c>
      <c r="V104" s="196">
        <f>U104*H104</f>
        <v>0</v>
      </c>
      <c r="W104" s="196">
        <v>0</v>
      </c>
      <c r="X104" s="196">
        <f>W104*H104</f>
        <v>0</v>
      </c>
      <c r="Y104" s="197" t="s">
        <v>1</v>
      </c>
      <c r="AR104" s="12" t="s">
        <v>162</v>
      </c>
      <c r="AT104" s="12" t="s">
        <v>157</v>
      </c>
      <c r="AU104" s="12" t="s">
        <v>80</v>
      </c>
      <c r="AY104" s="12" t="s">
        <v>155</v>
      </c>
      <c r="BE104" s="99">
        <f>IF(O104="základní",K104,0)</f>
        <v>1581</v>
      </c>
      <c r="BF104" s="99">
        <f>IF(O104="snížená",K104,0)</f>
        <v>0</v>
      </c>
      <c r="BG104" s="99">
        <f>IF(O104="zákl. přenesená",K104,0)</f>
        <v>0</v>
      </c>
      <c r="BH104" s="99">
        <f>IF(O104="sníž. přenesená",K104,0)</f>
        <v>0</v>
      </c>
      <c r="BI104" s="99">
        <f>IF(O104="nulová",K104,0)</f>
        <v>0</v>
      </c>
      <c r="BJ104" s="12" t="s">
        <v>80</v>
      </c>
      <c r="BK104" s="99">
        <f>ROUND(P104*H104,2)</f>
        <v>1581</v>
      </c>
      <c r="BL104" s="12" t="s">
        <v>162</v>
      </c>
      <c r="BM104" s="12" t="s">
        <v>184</v>
      </c>
    </row>
    <row r="105" spans="2:65" s="1" customFormat="1" ht="48">
      <c r="B105" s="30"/>
      <c r="C105" s="31"/>
      <c r="D105" s="198" t="s">
        <v>164</v>
      </c>
      <c r="E105" s="31"/>
      <c r="F105" s="199" t="s">
        <v>185</v>
      </c>
      <c r="G105" s="31"/>
      <c r="H105" s="31"/>
      <c r="I105" s="112"/>
      <c r="J105" s="112"/>
      <c r="K105" s="31"/>
      <c r="L105" s="31"/>
      <c r="M105" s="32"/>
      <c r="N105" s="200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6"/>
      <c r="AT105" s="12" t="s">
        <v>164</v>
      </c>
      <c r="AU105" s="12" t="s">
        <v>80</v>
      </c>
    </row>
    <row r="106" spans="2:65" s="1" customFormat="1" ht="22.5" customHeight="1">
      <c r="B106" s="30"/>
      <c r="C106" s="186" t="s">
        <v>82</v>
      </c>
      <c r="D106" s="186" t="s">
        <v>157</v>
      </c>
      <c r="E106" s="187" t="s">
        <v>186</v>
      </c>
      <c r="F106" s="188" t="s">
        <v>187</v>
      </c>
      <c r="G106" s="189" t="s">
        <v>169</v>
      </c>
      <c r="H106" s="190">
        <v>1</v>
      </c>
      <c r="I106" s="191"/>
      <c r="J106" s="191">
        <v>9399</v>
      </c>
      <c r="K106" s="192">
        <f>ROUND(P106*H106,2)</f>
        <v>9399</v>
      </c>
      <c r="L106" s="188" t="s">
        <v>161</v>
      </c>
      <c r="M106" s="32"/>
      <c r="N106" s="193" t="s">
        <v>1</v>
      </c>
      <c r="O106" s="194" t="s">
        <v>41</v>
      </c>
      <c r="P106" s="195">
        <f>I106+J106</f>
        <v>9399</v>
      </c>
      <c r="Q106" s="195">
        <f>ROUND(I106*H106,2)</f>
        <v>0</v>
      </c>
      <c r="R106" s="195">
        <f>ROUND(J106*H106,2)</f>
        <v>9399</v>
      </c>
      <c r="S106" s="55"/>
      <c r="T106" s="196">
        <f>S106*H106</f>
        <v>0</v>
      </c>
      <c r="U106" s="196">
        <v>0</v>
      </c>
      <c r="V106" s="196">
        <f>U106*H106</f>
        <v>0</v>
      </c>
      <c r="W106" s="196">
        <v>0</v>
      </c>
      <c r="X106" s="196">
        <f>W106*H106</f>
        <v>0</v>
      </c>
      <c r="Y106" s="197" t="s">
        <v>1</v>
      </c>
      <c r="AR106" s="12" t="s">
        <v>162</v>
      </c>
      <c r="AT106" s="12" t="s">
        <v>157</v>
      </c>
      <c r="AU106" s="12" t="s">
        <v>80</v>
      </c>
      <c r="AY106" s="12" t="s">
        <v>155</v>
      </c>
      <c r="BE106" s="99">
        <f>IF(O106="základní",K106,0)</f>
        <v>9399</v>
      </c>
      <c r="BF106" s="99">
        <f>IF(O106="snížená",K106,0)</f>
        <v>0</v>
      </c>
      <c r="BG106" s="99">
        <f>IF(O106="zákl. přenesená",K106,0)</f>
        <v>0</v>
      </c>
      <c r="BH106" s="99">
        <f>IF(O106="sníž. přenesená",K106,0)</f>
        <v>0</v>
      </c>
      <c r="BI106" s="99">
        <f>IF(O106="nulová",K106,0)</f>
        <v>0</v>
      </c>
      <c r="BJ106" s="12" t="s">
        <v>80</v>
      </c>
      <c r="BK106" s="99">
        <f>ROUND(P106*H106,2)</f>
        <v>9399</v>
      </c>
      <c r="BL106" s="12" t="s">
        <v>162</v>
      </c>
      <c r="BM106" s="12" t="s">
        <v>188</v>
      </c>
    </row>
    <row r="107" spans="2:65" s="1" customFormat="1" ht="48">
      <c r="B107" s="30"/>
      <c r="C107" s="31"/>
      <c r="D107" s="198" t="s">
        <v>164</v>
      </c>
      <c r="E107" s="31"/>
      <c r="F107" s="199" t="s">
        <v>189</v>
      </c>
      <c r="G107" s="31"/>
      <c r="H107" s="31"/>
      <c r="I107" s="112"/>
      <c r="J107" s="112"/>
      <c r="K107" s="31"/>
      <c r="L107" s="31"/>
      <c r="M107" s="32"/>
      <c r="N107" s="200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6"/>
      <c r="AT107" s="12" t="s">
        <v>164</v>
      </c>
      <c r="AU107" s="12" t="s">
        <v>80</v>
      </c>
    </row>
    <row r="108" spans="2:65" s="1" customFormat="1" ht="22.5" customHeight="1">
      <c r="B108" s="30"/>
      <c r="C108" s="186" t="s">
        <v>190</v>
      </c>
      <c r="D108" s="186" t="s">
        <v>157</v>
      </c>
      <c r="E108" s="187" t="s">
        <v>191</v>
      </c>
      <c r="F108" s="188" t="s">
        <v>192</v>
      </c>
      <c r="G108" s="189" t="s">
        <v>169</v>
      </c>
      <c r="H108" s="190">
        <v>1</v>
      </c>
      <c r="I108" s="191"/>
      <c r="J108" s="191">
        <v>14453</v>
      </c>
      <c r="K108" s="192">
        <f>ROUND(P108*H108,2)</f>
        <v>14453</v>
      </c>
      <c r="L108" s="188" t="s">
        <v>161</v>
      </c>
      <c r="M108" s="32"/>
      <c r="N108" s="193" t="s">
        <v>1</v>
      </c>
      <c r="O108" s="194" t="s">
        <v>41</v>
      </c>
      <c r="P108" s="195">
        <f>I108+J108</f>
        <v>14453</v>
      </c>
      <c r="Q108" s="195">
        <f>ROUND(I108*H108,2)</f>
        <v>0</v>
      </c>
      <c r="R108" s="195">
        <f>ROUND(J108*H108,2)</f>
        <v>14453</v>
      </c>
      <c r="S108" s="55"/>
      <c r="T108" s="196">
        <f>S108*H108</f>
        <v>0</v>
      </c>
      <c r="U108" s="196">
        <v>0</v>
      </c>
      <c r="V108" s="196">
        <f>U108*H108</f>
        <v>0</v>
      </c>
      <c r="W108" s="196">
        <v>0</v>
      </c>
      <c r="X108" s="196">
        <f>W108*H108</f>
        <v>0</v>
      </c>
      <c r="Y108" s="197" t="s">
        <v>1</v>
      </c>
      <c r="AR108" s="12" t="s">
        <v>162</v>
      </c>
      <c r="AT108" s="12" t="s">
        <v>157</v>
      </c>
      <c r="AU108" s="12" t="s">
        <v>80</v>
      </c>
      <c r="AY108" s="12" t="s">
        <v>155</v>
      </c>
      <c r="BE108" s="99">
        <f>IF(O108="základní",K108,0)</f>
        <v>14453</v>
      </c>
      <c r="BF108" s="99">
        <f>IF(O108="snížená",K108,0)</f>
        <v>0</v>
      </c>
      <c r="BG108" s="99">
        <f>IF(O108="zákl. přenesená",K108,0)</f>
        <v>0</v>
      </c>
      <c r="BH108" s="99">
        <f>IF(O108="sníž. přenesená",K108,0)</f>
        <v>0</v>
      </c>
      <c r="BI108" s="99">
        <f>IF(O108="nulová",K108,0)</f>
        <v>0</v>
      </c>
      <c r="BJ108" s="12" t="s">
        <v>80</v>
      </c>
      <c r="BK108" s="99">
        <f>ROUND(P108*H108,2)</f>
        <v>14453</v>
      </c>
      <c r="BL108" s="12" t="s">
        <v>162</v>
      </c>
      <c r="BM108" s="12" t="s">
        <v>193</v>
      </c>
    </row>
    <row r="109" spans="2:65" s="1" customFormat="1" ht="48">
      <c r="B109" s="30"/>
      <c r="C109" s="31"/>
      <c r="D109" s="198" t="s">
        <v>164</v>
      </c>
      <c r="E109" s="31"/>
      <c r="F109" s="199" t="s">
        <v>194</v>
      </c>
      <c r="G109" s="31"/>
      <c r="H109" s="31"/>
      <c r="I109" s="112"/>
      <c r="J109" s="112"/>
      <c r="K109" s="31"/>
      <c r="L109" s="31"/>
      <c r="M109" s="32"/>
      <c r="N109" s="200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6"/>
      <c r="AT109" s="12" t="s">
        <v>164</v>
      </c>
      <c r="AU109" s="12" t="s">
        <v>80</v>
      </c>
    </row>
    <row r="110" spans="2:65" s="1" customFormat="1" ht="22.5" customHeight="1">
      <c r="B110" s="30"/>
      <c r="C110" s="186" t="s">
        <v>154</v>
      </c>
      <c r="D110" s="186" t="s">
        <v>157</v>
      </c>
      <c r="E110" s="187" t="s">
        <v>195</v>
      </c>
      <c r="F110" s="188" t="s">
        <v>196</v>
      </c>
      <c r="G110" s="189" t="s">
        <v>169</v>
      </c>
      <c r="H110" s="190">
        <v>1</v>
      </c>
      <c r="I110" s="191"/>
      <c r="J110" s="191">
        <v>18624</v>
      </c>
      <c r="K110" s="192">
        <f>ROUND(P110*H110,2)</f>
        <v>18624</v>
      </c>
      <c r="L110" s="188" t="s">
        <v>161</v>
      </c>
      <c r="M110" s="32"/>
      <c r="N110" s="193" t="s">
        <v>1</v>
      </c>
      <c r="O110" s="194" t="s">
        <v>41</v>
      </c>
      <c r="P110" s="195">
        <f>I110+J110</f>
        <v>18624</v>
      </c>
      <c r="Q110" s="195">
        <f>ROUND(I110*H110,2)</f>
        <v>0</v>
      </c>
      <c r="R110" s="195">
        <f>ROUND(J110*H110,2)</f>
        <v>18624</v>
      </c>
      <c r="S110" s="55"/>
      <c r="T110" s="196">
        <f>S110*H110</f>
        <v>0</v>
      </c>
      <c r="U110" s="196">
        <v>0</v>
      </c>
      <c r="V110" s="196">
        <f>U110*H110</f>
        <v>0</v>
      </c>
      <c r="W110" s="196">
        <v>0</v>
      </c>
      <c r="X110" s="196">
        <f>W110*H110</f>
        <v>0</v>
      </c>
      <c r="Y110" s="197" t="s">
        <v>1</v>
      </c>
      <c r="AR110" s="12" t="s">
        <v>162</v>
      </c>
      <c r="AT110" s="12" t="s">
        <v>157</v>
      </c>
      <c r="AU110" s="12" t="s">
        <v>80</v>
      </c>
      <c r="AY110" s="12" t="s">
        <v>155</v>
      </c>
      <c r="BE110" s="99">
        <f>IF(O110="základní",K110,0)</f>
        <v>18624</v>
      </c>
      <c r="BF110" s="99">
        <f>IF(O110="snížená",K110,0)</f>
        <v>0</v>
      </c>
      <c r="BG110" s="99">
        <f>IF(O110="zákl. přenesená",K110,0)</f>
        <v>0</v>
      </c>
      <c r="BH110" s="99">
        <f>IF(O110="sníž. přenesená",K110,0)</f>
        <v>0</v>
      </c>
      <c r="BI110" s="99">
        <f>IF(O110="nulová",K110,0)</f>
        <v>0</v>
      </c>
      <c r="BJ110" s="12" t="s">
        <v>80</v>
      </c>
      <c r="BK110" s="99">
        <f>ROUND(P110*H110,2)</f>
        <v>18624</v>
      </c>
      <c r="BL110" s="12" t="s">
        <v>162</v>
      </c>
      <c r="BM110" s="12" t="s">
        <v>197</v>
      </c>
    </row>
    <row r="111" spans="2:65" s="1" customFormat="1" ht="48">
      <c r="B111" s="30"/>
      <c r="C111" s="31"/>
      <c r="D111" s="198" t="s">
        <v>164</v>
      </c>
      <c r="E111" s="31"/>
      <c r="F111" s="199" t="s">
        <v>198</v>
      </c>
      <c r="G111" s="31"/>
      <c r="H111" s="31"/>
      <c r="I111" s="112"/>
      <c r="J111" s="112"/>
      <c r="K111" s="31"/>
      <c r="L111" s="31"/>
      <c r="M111" s="32"/>
      <c r="N111" s="200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6"/>
      <c r="AT111" s="12" t="s">
        <v>164</v>
      </c>
      <c r="AU111" s="12" t="s">
        <v>80</v>
      </c>
    </row>
    <row r="112" spans="2:65" s="1" customFormat="1" ht="22.5" customHeight="1">
      <c r="B112" s="30"/>
      <c r="C112" s="186" t="s">
        <v>199</v>
      </c>
      <c r="D112" s="186" t="s">
        <v>157</v>
      </c>
      <c r="E112" s="187" t="s">
        <v>200</v>
      </c>
      <c r="F112" s="188" t="s">
        <v>201</v>
      </c>
      <c r="G112" s="189" t="s">
        <v>169</v>
      </c>
      <c r="H112" s="190">
        <v>1</v>
      </c>
      <c r="I112" s="191"/>
      <c r="J112" s="191">
        <v>21825</v>
      </c>
      <c r="K112" s="192">
        <f>ROUND(P112*H112,2)</f>
        <v>21825</v>
      </c>
      <c r="L112" s="188" t="s">
        <v>161</v>
      </c>
      <c r="M112" s="32"/>
      <c r="N112" s="193" t="s">
        <v>1</v>
      </c>
      <c r="O112" s="194" t="s">
        <v>41</v>
      </c>
      <c r="P112" s="195">
        <f>I112+J112</f>
        <v>21825</v>
      </c>
      <c r="Q112" s="195">
        <f>ROUND(I112*H112,2)</f>
        <v>0</v>
      </c>
      <c r="R112" s="195">
        <f>ROUND(J112*H112,2)</f>
        <v>21825</v>
      </c>
      <c r="S112" s="55"/>
      <c r="T112" s="196">
        <f>S112*H112</f>
        <v>0</v>
      </c>
      <c r="U112" s="196">
        <v>0</v>
      </c>
      <c r="V112" s="196">
        <f>U112*H112</f>
        <v>0</v>
      </c>
      <c r="W112" s="196">
        <v>0</v>
      </c>
      <c r="X112" s="196">
        <f>W112*H112</f>
        <v>0</v>
      </c>
      <c r="Y112" s="197" t="s">
        <v>1</v>
      </c>
      <c r="AR112" s="12" t="s">
        <v>162</v>
      </c>
      <c r="AT112" s="12" t="s">
        <v>157</v>
      </c>
      <c r="AU112" s="12" t="s">
        <v>80</v>
      </c>
      <c r="AY112" s="12" t="s">
        <v>155</v>
      </c>
      <c r="BE112" s="99">
        <f>IF(O112="základní",K112,0)</f>
        <v>21825</v>
      </c>
      <c r="BF112" s="99">
        <f>IF(O112="snížená",K112,0)</f>
        <v>0</v>
      </c>
      <c r="BG112" s="99">
        <f>IF(O112="zákl. přenesená",K112,0)</f>
        <v>0</v>
      </c>
      <c r="BH112" s="99">
        <f>IF(O112="sníž. přenesená",K112,0)</f>
        <v>0</v>
      </c>
      <c r="BI112" s="99">
        <f>IF(O112="nulová",K112,0)</f>
        <v>0</v>
      </c>
      <c r="BJ112" s="12" t="s">
        <v>80</v>
      </c>
      <c r="BK112" s="99">
        <f>ROUND(P112*H112,2)</f>
        <v>21825</v>
      </c>
      <c r="BL112" s="12" t="s">
        <v>162</v>
      </c>
      <c r="BM112" s="12" t="s">
        <v>202</v>
      </c>
    </row>
    <row r="113" spans="2:65" s="1" customFormat="1" ht="48">
      <c r="B113" s="30"/>
      <c r="C113" s="31"/>
      <c r="D113" s="198" t="s">
        <v>164</v>
      </c>
      <c r="E113" s="31"/>
      <c r="F113" s="199" t="s">
        <v>203</v>
      </c>
      <c r="G113" s="31"/>
      <c r="H113" s="31"/>
      <c r="I113" s="112"/>
      <c r="J113" s="112"/>
      <c r="K113" s="31"/>
      <c r="L113" s="31"/>
      <c r="M113" s="32"/>
      <c r="N113" s="200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6"/>
      <c r="AT113" s="12" t="s">
        <v>164</v>
      </c>
      <c r="AU113" s="12" t="s">
        <v>80</v>
      </c>
    </row>
    <row r="114" spans="2:65" s="1" customFormat="1" ht="22.5" customHeight="1">
      <c r="B114" s="30"/>
      <c r="C114" s="186" t="s">
        <v>204</v>
      </c>
      <c r="D114" s="186" t="s">
        <v>157</v>
      </c>
      <c r="E114" s="187" t="s">
        <v>205</v>
      </c>
      <c r="F114" s="188" t="s">
        <v>206</v>
      </c>
      <c r="G114" s="189" t="s">
        <v>169</v>
      </c>
      <c r="H114" s="190">
        <v>1</v>
      </c>
      <c r="I114" s="191"/>
      <c r="J114" s="191">
        <v>23474</v>
      </c>
      <c r="K114" s="192">
        <f>ROUND(P114*H114,2)</f>
        <v>23474</v>
      </c>
      <c r="L114" s="188" t="s">
        <v>161</v>
      </c>
      <c r="M114" s="32"/>
      <c r="N114" s="193" t="s">
        <v>1</v>
      </c>
      <c r="O114" s="194" t="s">
        <v>41</v>
      </c>
      <c r="P114" s="195">
        <f>I114+J114</f>
        <v>23474</v>
      </c>
      <c r="Q114" s="195">
        <f>ROUND(I114*H114,2)</f>
        <v>0</v>
      </c>
      <c r="R114" s="195">
        <f>ROUND(J114*H114,2)</f>
        <v>23474</v>
      </c>
      <c r="S114" s="55"/>
      <c r="T114" s="196">
        <f>S114*H114</f>
        <v>0</v>
      </c>
      <c r="U114" s="196">
        <v>0</v>
      </c>
      <c r="V114" s="196">
        <f>U114*H114</f>
        <v>0</v>
      </c>
      <c r="W114" s="196">
        <v>0</v>
      </c>
      <c r="X114" s="196">
        <f>W114*H114</f>
        <v>0</v>
      </c>
      <c r="Y114" s="197" t="s">
        <v>1</v>
      </c>
      <c r="AR114" s="12" t="s">
        <v>162</v>
      </c>
      <c r="AT114" s="12" t="s">
        <v>157</v>
      </c>
      <c r="AU114" s="12" t="s">
        <v>80</v>
      </c>
      <c r="AY114" s="12" t="s">
        <v>155</v>
      </c>
      <c r="BE114" s="99">
        <f>IF(O114="základní",K114,0)</f>
        <v>23474</v>
      </c>
      <c r="BF114" s="99">
        <f>IF(O114="snížená",K114,0)</f>
        <v>0</v>
      </c>
      <c r="BG114" s="99">
        <f>IF(O114="zákl. přenesená",K114,0)</f>
        <v>0</v>
      </c>
      <c r="BH114" s="99">
        <f>IF(O114="sníž. přenesená",K114,0)</f>
        <v>0</v>
      </c>
      <c r="BI114" s="99">
        <f>IF(O114="nulová",K114,0)</f>
        <v>0</v>
      </c>
      <c r="BJ114" s="12" t="s">
        <v>80</v>
      </c>
      <c r="BK114" s="99">
        <f>ROUND(P114*H114,2)</f>
        <v>23474</v>
      </c>
      <c r="BL114" s="12" t="s">
        <v>162</v>
      </c>
      <c r="BM114" s="12" t="s">
        <v>207</v>
      </c>
    </row>
    <row r="115" spans="2:65" s="1" customFormat="1" ht="48">
      <c r="B115" s="30"/>
      <c r="C115" s="31"/>
      <c r="D115" s="198" t="s">
        <v>164</v>
      </c>
      <c r="E115" s="31"/>
      <c r="F115" s="199" t="s">
        <v>208</v>
      </c>
      <c r="G115" s="31"/>
      <c r="H115" s="31"/>
      <c r="I115" s="112"/>
      <c r="J115" s="112"/>
      <c r="K115" s="31"/>
      <c r="L115" s="31"/>
      <c r="M115" s="32"/>
      <c r="N115" s="200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6"/>
      <c r="AT115" s="12" t="s">
        <v>164</v>
      </c>
      <c r="AU115" s="12" t="s">
        <v>80</v>
      </c>
    </row>
    <row r="116" spans="2:65" s="1" customFormat="1" ht="22.5" customHeight="1">
      <c r="B116" s="30"/>
      <c r="C116" s="186" t="s">
        <v>209</v>
      </c>
      <c r="D116" s="186" t="s">
        <v>157</v>
      </c>
      <c r="E116" s="187" t="s">
        <v>210</v>
      </c>
      <c r="F116" s="188" t="s">
        <v>211</v>
      </c>
      <c r="G116" s="189" t="s">
        <v>169</v>
      </c>
      <c r="H116" s="190">
        <v>1</v>
      </c>
      <c r="I116" s="191"/>
      <c r="J116" s="191">
        <v>315</v>
      </c>
      <c r="K116" s="192">
        <f>ROUND(P116*H116,2)</f>
        <v>315</v>
      </c>
      <c r="L116" s="188" t="s">
        <v>161</v>
      </c>
      <c r="M116" s="32"/>
      <c r="N116" s="193" t="s">
        <v>1</v>
      </c>
      <c r="O116" s="194" t="s">
        <v>41</v>
      </c>
      <c r="P116" s="195">
        <f>I116+J116</f>
        <v>315</v>
      </c>
      <c r="Q116" s="195">
        <f>ROUND(I116*H116,2)</f>
        <v>0</v>
      </c>
      <c r="R116" s="195">
        <f>ROUND(J116*H116,2)</f>
        <v>315</v>
      </c>
      <c r="S116" s="55"/>
      <c r="T116" s="196">
        <f>S116*H116</f>
        <v>0</v>
      </c>
      <c r="U116" s="196">
        <v>0</v>
      </c>
      <c r="V116" s="196">
        <f>U116*H116</f>
        <v>0</v>
      </c>
      <c r="W116" s="196">
        <v>0</v>
      </c>
      <c r="X116" s="196">
        <f>W116*H116</f>
        <v>0</v>
      </c>
      <c r="Y116" s="197" t="s">
        <v>1</v>
      </c>
      <c r="AR116" s="12" t="s">
        <v>162</v>
      </c>
      <c r="AT116" s="12" t="s">
        <v>157</v>
      </c>
      <c r="AU116" s="12" t="s">
        <v>80</v>
      </c>
      <c r="AY116" s="12" t="s">
        <v>155</v>
      </c>
      <c r="BE116" s="99">
        <f>IF(O116="základní",K116,0)</f>
        <v>315</v>
      </c>
      <c r="BF116" s="99">
        <f>IF(O116="snížená",K116,0)</f>
        <v>0</v>
      </c>
      <c r="BG116" s="99">
        <f>IF(O116="zákl. přenesená",K116,0)</f>
        <v>0</v>
      </c>
      <c r="BH116" s="99">
        <f>IF(O116="sníž. přenesená",K116,0)</f>
        <v>0</v>
      </c>
      <c r="BI116" s="99">
        <f>IF(O116="nulová",K116,0)</f>
        <v>0</v>
      </c>
      <c r="BJ116" s="12" t="s">
        <v>80</v>
      </c>
      <c r="BK116" s="99">
        <f>ROUND(P116*H116,2)</f>
        <v>315</v>
      </c>
      <c r="BL116" s="12" t="s">
        <v>162</v>
      </c>
      <c r="BM116" s="12" t="s">
        <v>212</v>
      </c>
    </row>
    <row r="117" spans="2:65" s="1" customFormat="1" ht="28.8">
      <c r="B117" s="30"/>
      <c r="C117" s="31"/>
      <c r="D117" s="198" t="s">
        <v>164</v>
      </c>
      <c r="E117" s="31"/>
      <c r="F117" s="199" t="s">
        <v>213</v>
      </c>
      <c r="G117" s="31"/>
      <c r="H117" s="31"/>
      <c r="I117" s="112"/>
      <c r="J117" s="112"/>
      <c r="K117" s="31"/>
      <c r="L117" s="31"/>
      <c r="M117" s="32"/>
      <c r="N117" s="200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6"/>
      <c r="AT117" s="12" t="s">
        <v>164</v>
      </c>
      <c r="AU117" s="12" t="s">
        <v>80</v>
      </c>
    </row>
    <row r="118" spans="2:65" s="1" customFormat="1" ht="22.5" customHeight="1">
      <c r="B118" s="30"/>
      <c r="C118" s="186" t="s">
        <v>214</v>
      </c>
      <c r="D118" s="186" t="s">
        <v>157</v>
      </c>
      <c r="E118" s="187" t="s">
        <v>215</v>
      </c>
      <c r="F118" s="188" t="s">
        <v>216</v>
      </c>
      <c r="G118" s="189" t="s">
        <v>169</v>
      </c>
      <c r="H118" s="190">
        <v>1</v>
      </c>
      <c r="I118" s="191"/>
      <c r="J118" s="191">
        <v>398</v>
      </c>
      <c r="K118" s="192">
        <f>ROUND(P118*H118,2)</f>
        <v>398</v>
      </c>
      <c r="L118" s="188" t="s">
        <v>161</v>
      </c>
      <c r="M118" s="32"/>
      <c r="N118" s="193" t="s">
        <v>1</v>
      </c>
      <c r="O118" s="194" t="s">
        <v>41</v>
      </c>
      <c r="P118" s="195">
        <f>I118+J118</f>
        <v>398</v>
      </c>
      <c r="Q118" s="195">
        <f>ROUND(I118*H118,2)</f>
        <v>0</v>
      </c>
      <c r="R118" s="195">
        <f>ROUND(J118*H118,2)</f>
        <v>398</v>
      </c>
      <c r="S118" s="55"/>
      <c r="T118" s="196">
        <f>S118*H118</f>
        <v>0</v>
      </c>
      <c r="U118" s="196">
        <v>0</v>
      </c>
      <c r="V118" s="196">
        <f>U118*H118</f>
        <v>0</v>
      </c>
      <c r="W118" s="196">
        <v>0</v>
      </c>
      <c r="X118" s="196">
        <f>W118*H118</f>
        <v>0</v>
      </c>
      <c r="Y118" s="197" t="s">
        <v>1</v>
      </c>
      <c r="AR118" s="12" t="s">
        <v>162</v>
      </c>
      <c r="AT118" s="12" t="s">
        <v>157</v>
      </c>
      <c r="AU118" s="12" t="s">
        <v>80</v>
      </c>
      <c r="AY118" s="12" t="s">
        <v>155</v>
      </c>
      <c r="BE118" s="99">
        <f>IF(O118="základní",K118,0)</f>
        <v>398</v>
      </c>
      <c r="BF118" s="99">
        <f>IF(O118="snížená",K118,0)</f>
        <v>0</v>
      </c>
      <c r="BG118" s="99">
        <f>IF(O118="zákl. přenesená",K118,0)</f>
        <v>0</v>
      </c>
      <c r="BH118" s="99">
        <f>IF(O118="sníž. přenesená",K118,0)</f>
        <v>0</v>
      </c>
      <c r="BI118" s="99">
        <f>IF(O118="nulová",K118,0)</f>
        <v>0</v>
      </c>
      <c r="BJ118" s="12" t="s">
        <v>80</v>
      </c>
      <c r="BK118" s="99">
        <f>ROUND(P118*H118,2)</f>
        <v>398</v>
      </c>
      <c r="BL118" s="12" t="s">
        <v>162</v>
      </c>
      <c r="BM118" s="12" t="s">
        <v>217</v>
      </c>
    </row>
    <row r="119" spans="2:65" s="1" customFormat="1" ht="28.8">
      <c r="B119" s="30"/>
      <c r="C119" s="31"/>
      <c r="D119" s="198" t="s">
        <v>164</v>
      </c>
      <c r="E119" s="31"/>
      <c r="F119" s="199" t="s">
        <v>218</v>
      </c>
      <c r="G119" s="31"/>
      <c r="H119" s="31"/>
      <c r="I119" s="112"/>
      <c r="J119" s="112"/>
      <c r="K119" s="31"/>
      <c r="L119" s="31"/>
      <c r="M119" s="32"/>
      <c r="N119" s="200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6"/>
      <c r="AT119" s="12" t="s">
        <v>164</v>
      </c>
      <c r="AU119" s="12" t="s">
        <v>80</v>
      </c>
    </row>
    <row r="120" spans="2:65" s="1" customFormat="1" ht="22.5" customHeight="1">
      <c r="B120" s="30"/>
      <c r="C120" s="186" t="s">
        <v>219</v>
      </c>
      <c r="D120" s="186" t="s">
        <v>157</v>
      </c>
      <c r="E120" s="187" t="s">
        <v>220</v>
      </c>
      <c r="F120" s="188" t="s">
        <v>221</v>
      </c>
      <c r="G120" s="189" t="s">
        <v>169</v>
      </c>
      <c r="H120" s="190">
        <v>1</v>
      </c>
      <c r="I120" s="191"/>
      <c r="J120" s="191">
        <v>761</v>
      </c>
      <c r="K120" s="192">
        <f>ROUND(P120*H120,2)</f>
        <v>761</v>
      </c>
      <c r="L120" s="188" t="s">
        <v>161</v>
      </c>
      <c r="M120" s="32"/>
      <c r="N120" s="193" t="s">
        <v>1</v>
      </c>
      <c r="O120" s="194" t="s">
        <v>41</v>
      </c>
      <c r="P120" s="195">
        <f>I120+J120</f>
        <v>761</v>
      </c>
      <c r="Q120" s="195">
        <f>ROUND(I120*H120,2)</f>
        <v>0</v>
      </c>
      <c r="R120" s="195">
        <f>ROUND(J120*H120,2)</f>
        <v>761</v>
      </c>
      <c r="S120" s="55"/>
      <c r="T120" s="196">
        <f>S120*H120</f>
        <v>0</v>
      </c>
      <c r="U120" s="196">
        <v>0</v>
      </c>
      <c r="V120" s="196">
        <f>U120*H120</f>
        <v>0</v>
      </c>
      <c r="W120" s="196">
        <v>0</v>
      </c>
      <c r="X120" s="196">
        <f>W120*H120</f>
        <v>0</v>
      </c>
      <c r="Y120" s="197" t="s">
        <v>1</v>
      </c>
      <c r="AR120" s="12" t="s">
        <v>162</v>
      </c>
      <c r="AT120" s="12" t="s">
        <v>157</v>
      </c>
      <c r="AU120" s="12" t="s">
        <v>80</v>
      </c>
      <c r="AY120" s="12" t="s">
        <v>155</v>
      </c>
      <c r="BE120" s="99">
        <f>IF(O120="základní",K120,0)</f>
        <v>761</v>
      </c>
      <c r="BF120" s="99">
        <f>IF(O120="snížená",K120,0)</f>
        <v>0</v>
      </c>
      <c r="BG120" s="99">
        <f>IF(O120="zákl. přenesená",K120,0)</f>
        <v>0</v>
      </c>
      <c r="BH120" s="99">
        <f>IF(O120="sníž. přenesená",K120,0)</f>
        <v>0</v>
      </c>
      <c r="BI120" s="99">
        <f>IF(O120="nulová",K120,0)</f>
        <v>0</v>
      </c>
      <c r="BJ120" s="12" t="s">
        <v>80</v>
      </c>
      <c r="BK120" s="99">
        <f>ROUND(P120*H120,2)</f>
        <v>761</v>
      </c>
      <c r="BL120" s="12" t="s">
        <v>162</v>
      </c>
      <c r="BM120" s="12" t="s">
        <v>222</v>
      </c>
    </row>
    <row r="121" spans="2:65" s="1" customFormat="1" ht="28.8">
      <c r="B121" s="30"/>
      <c r="C121" s="31"/>
      <c r="D121" s="198" t="s">
        <v>164</v>
      </c>
      <c r="E121" s="31"/>
      <c r="F121" s="199" t="s">
        <v>223</v>
      </c>
      <c r="G121" s="31"/>
      <c r="H121" s="31"/>
      <c r="I121" s="112"/>
      <c r="J121" s="112"/>
      <c r="K121" s="31"/>
      <c r="L121" s="31"/>
      <c r="M121" s="32"/>
      <c r="N121" s="200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6"/>
      <c r="AT121" s="12" t="s">
        <v>164</v>
      </c>
      <c r="AU121" s="12" t="s">
        <v>80</v>
      </c>
    </row>
    <row r="122" spans="2:65" s="1" customFormat="1" ht="22.5" customHeight="1">
      <c r="B122" s="30"/>
      <c r="C122" s="186" t="s">
        <v>224</v>
      </c>
      <c r="D122" s="186" t="s">
        <v>157</v>
      </c>
      <c r="E122" s="187" t="s">
        <v>225</v>
      </c>
      <c r="F122" s="188" t="s">
        <v>226</v>
      </c>
      <c r="G122" s="189" t="s">
        <v>169</v>
      </c>
      <c r="H122" s="190">
        <v>1</v>
      </c>
      <c r="I122" s="191"/>
      <c r="J122" s="191">
        <v>693</v>
      </c>
      <c r="K122" s="192">
        <f>ROUND(P122*H122,2)</f>
        <v>693</v>
      </c>
      <c r="L122" s="188" t="s">
        <v>161</v>
      </c>
      <c r="M122" s="32"/>
      <c r="N122" s="193" t="s">
        <v>1</v>
      </c>
      <c r="O122" s="194" t="s">
        <v>41</v>
      </c>
      <c r="P122" s="195">
        <f>I122+J122</f>
        <v>693</v>
      </c>
      <c r="Q122" s="195">
        <f>ROUND(I122*H122,2)</f>
        <v>0</v>
      </c>
      <c r="R122" s="195">
        <f>ROUND(J122*H122,2)</f>
        <v>693</v>
      </c>
      <c r="S122" s="55"/>
      <c r="T122" s="196">
        <f>S122*H122</f>
        <v>0</v>
      </c>
      <c r="U122" s="196">
        <v>0</v>
      </c>
      <c r="V122" s="196">
        <f>U122*H122</f>
        <v>0</v>
      </c>
      <c r="W122" s="196">
        <v>0</v>
      </c>
      <c r="X122" s="196">
        <f>W122*H122</f>
        <v>0</v>
      </c>
      <c r="Y122" s="197" t="s">
        <v>1</v>
      </c>
      <c r="AR122" s="12" t="s">
        <v>162</v>
      </c>
      <c r="AT122" s="12" t="s">
        <v>157</v>
      </c>
      <c r="AU122" s="12" t="s">
        <v>80</v>
      </c>
      <c r="AY122" s="12" t="s">
        <v>155</v>
      </c>
      <c r="BE122" s="99">
        <f>IF(O122="základní",K122,0)</f>
        <v>693</v>
      </c>
      <c r="BF122" s="99">
        <f>IF(O122="snížená",K122,0)</f>
        <v>0</v>
      </c>
      <c r="BG122" s="99">
        <f>IF(O122="zákl. přenesená",K122,0)</f>
        <v>0</v>
      </c>
      <c r="BH122" s="99">
        <f>IF(O122="sníž. přenesená",K122,0)</f>
        <v>0</v>
      </c>
      <c r="BI122" s="99">
        <f>IF(O122="nulová",K122,0)</f>
        <v>0</v>
      </c>
      <c r="BJ122" s="12" t="s">
        <v>80</v>
      </c>
      <c r="BK122" s="99">
        <f>ROUND(P122*H122,2)</f>
        <v>693</v>
      </c>
      <c r="BL122" s="12" t="s">
        <v>162</v>
      </c>
      <c r="BM122" s="12" t="s">
        <v>227</v>
      </c>
    </row>
    <row r="123" spans="2:65" s="1" customFormat="1" ht="28.8">
      <c r="B123" s="30"/>
      <c r="C123" s="31"/>
      <c r="D123" s="198" t="s">
        <v>164</v>
      </c>
      <c r="E123" s="31"/>
      <c r="F123" s="199" t="s">
        <v>228</v>
      </c>
      <c r="G123" s="31"/>
      <c r="H123" s="31"/>
      <c r="I123" s="112"/>
      <c r="J123" s="112"/>
      <c r="K123" s="31"/>
      <c r="L123" s="31"/>
      <c r="M123" s="32"/>
      <c r="N123" s="200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6"/>
      <c r="AT123" s="12" t="s">
        <v>164</v>
      </c>
      <c r="AU123" s="12" t="s">
        <v>80</v>
      </c>
    </row>
    <row r="124" spans="2:65" s="1" customFormat="1" ht="22.5" customHeight="1">
      <c r="B124" s="30"/>
      <c r="C124" s="186" t="s">
        <v>229</v>
      </c>
      <c r="D124" s="186" t="s">
        <v>157</v>
      </c>
      <c r="E124" s="187" t="s">
        <v>230</v>
      </c>
      <c r="F124" s="188" t="s">
        <v>231</v>
      </c>
      <c r="G124" s="189" t="s">
        <v>169</v>
      </c>
      <c r="H124" s="190">
        <v>1</v>
      </c>
      <c r="I124" s="191"/>
      <c r="J124" s="191">
        <v>853</v>
      </c>
      <c r="K124" s="192">
        <f>ROUND(P124*H124,2)</f>
        <v>853</v>
      </c>
      <c r="L124" s="188" t="s">
        <v>161</v>
      </c>
      <c r="M124" s="32"/>
      <c r="N124" s="193" t="s">
        <v>1</v>
      </c>
      <c r="O124" s="194" t="s">
        <v>41</v>
      </c>
      <c r="P124" s="195">
        <f>I124+J124</f>
        <v>853</v>
      </c>
      <c r="Q124" s="195">
        <f>ROUND(I124*H124,2)</f>
        <v>0</v>
      </c>
      <c r="R124" s="195">
        <f>ROUND(J124*H124,2)</f>
        <v>853</v>
      </c>
      <c r="S124" s="55"/>
      <c r="T124" s="196">
        <f>S124*H124</f>
        <v>0</v>
      </c>
      <c r="U124" s="196">
        <v>0</v>
      </c>
      <c r="V124" s="196">
        <f>U124*H124</f>
        <v>0</v>
      </c>
      <c r="W124" s="196">
        <v>0</v>
      </c>
      <c r="X124" s="196">
        <f>W124*H124</f>
        <v>0</v>
      </c>
      <c r="Y124" s="197" t="s">
        <v>1</v>
      </c>
      <c r="AR124" s="12" t="s">
        <v>162</v>
      </c>
      <c r="AT124" s="12" t="s">
        <v>157</v>
      </c>
      <c r="AU124" s="12" t="s">
        <v>80</v>
      </c>
      <c r="AY124" s="12" t="s">
        <v>155</v>
      </c>
      <c r="BE124" s="99">
        <f>IF(O124="základní",K124,0)</f>
        <v>853</v>
      </c>
      <c r="BF124" s="99">
        <f>IF(O124="snížená",K124,0)</f>
        <v>0</v>
      </c>
      <c r="BG124" s="99">
        <f>IF(O124="zákl. přenesená",K124,0)</f>
        <v>0</v>
      </c>
      <c r="BH124" s="99">
        <f>IF(O124="sníž. přenesená",K124,0)</f>
        <v>0</v>
      </c>
      <c r="BI124" s="99">
        <f>IF(O124="nulová",K124,0)</f>
        <v>0</v>
      </c>
      <c r="BJ124" s="12" t="s">
        <v>80</v>
      </c>
      <c r="BK124" s="99">
        <f>ROUND(P124*H124,2)</f>
        <v>853</v>
      </c>
      <c r="BL124" s="12" t="s">
        <v>162</v>
      </c>
      <c r="BM124" s="12" t="s">
        <v>232</v>
      </c>
    </row>
    <row r="125" spans="2:65" s="1" customFormat="1" ht="19.2">
      <c r="B125" s="30"/>
      <c r="C125" s="31"/>
      <c r="D125" s="198" t="s">
        <v>164</v>
      </c>
      <c r="E125" s="31"/>
      <c r="F125" s="199" t="s">
        <v>233</v>
      </c>
      <c r="G125" s="31"/>
      <c r="H125" s="31"/>
      <c r="I125" s="112"/>
      <c r="J125" s="112"/>
      <c r="K125" s="31"/>
      <c r="L125" s="31"/>
      <c r="M125" s="32"/>
      <c r="N125" s="200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6"/>
      <c r="AT125" s="12" t="s">
        <v>164</v>
      </c>
      <c r="AU125" s="12" t="s">
        <v>80</v>
      </c>
    </row>
    <row r="126" spans="2:65" s="1" customFormat="1" ht="22.5" customHeight="1">
      <c r="B126" s="30"/>
      <c r="C126" s="186" t="s">
        <v>234</v>
      </c>
      <c r="D126" s="186" t="s">
        <v>157</v>
      </c>
      <c r="E126" s="187" t="s">
        <v>235</v>
      </c>
      <c r="F126" s="188" t="s">
        <v>236</v>
      </c>
      <c r="G126" s="189" t="s">
        <v>169</v>
      </c>
      <c r="H126" s="190">
        <v>1</v>
      </c>
      <c r="I126" s="191"/>
      <c r="J126" s="191">
        <v>1339</v>
      </c>
      <c r="K126" s="192">
        <f>ROUND(P126*H126,2)</f>
        <v>1339</v>
      </c>
      <c r="L126" s="188" t="s">
        <v>161</v>
      </c>
      <c r="M126" s="32"/>
      <c r="N126" s="193" t="s">
        <v>1</v>
      </c>
      <c r="O126" s="194" t="s">
        <v>41</v>
      </c>
      <c r="P126" s="195">
        <f>I126+J126</f>
        <v>1339</v>
      </c>
      <c r="Q126" s="195">
        <f>ROUND(I126*H126,2)</f>
        <v>0</v>
      </c>
      <c r="R126" s="195">
        <f>ROUND(J126*H126,2)</f>
        <v>1339</v>
      </c>
      <c r="S126" s="55"/>
      <c r="T126" s="196">
        <f>S126*H126</f>
        <v>0</v>
      </c>
      <c r="U126" s="196">
        <v>0</v>
      </c>
      <c r="V126" s="196">
        <f>U126*H126</f>
        <v>0</v>
      </c>
      <c r="W126" s="196">
        <v>0</v>
      </c>
      <c r="X126" s="196">
        <f>W126*H126</f>
        <v>0</v>
      </c>
      <c r="Y126" s="197" t="s">
        <v>1</v>
      </c>
      <c r="AR126" s="12" t="s">
        <v>162</v>
      </c>
      <c r="AT126" s="12" t="s">
        <v>157</v>
      </c>
      <c r="AU126" s="12" t="s">
        <v>80</v>
      </c>
      <c r="AY126" s="12" t="s">
        <v>155</v>
      </c>
      <c r="BE126" s="99">
        <f>IF(O126="základní",K126,0)</f>
        <v>1339</v>
      </c>
      <c r="BF126" s="99">
        <f>IF(O126="snížená",K126,0)</f>
        <v>0</v>
      </c>
      <c r="BG126" s="99">
        <f>IF(O126="zákl. přenesená",K126,0)</f>
        <v>0</v>
      </c>
      <c r="BH126" s="99">
        <f>IF(O126="sníž. přenesená",K126,0)</f>
        <v>0</v>
      </c>
      <c r="BI126" s="99">
        <f>IF(O126="nulová",K126,0)</f>
        <v>0</v>
      </c>
      <c r="BJ126" s="12" t="s">
        <v>80</v>
      </c>
      <c r="BK126" s="99">
        <f>ROUND(P126*H126,2)</f>
        <v>1339</v>
      </c>
      <c r="BL126" s="12" t="s">
        <v>162</v>
      </c>
      <c r="BM126" s="12" t="s">
        <v>237</v>
      </c>
    </row>
    <row r="127" spans="2:65" s="1" customFormat="1" ht="19.2">
      <c r="B127" s="30"/>
      <c r="C127" s="31"/>
      <c r="D127" s="198" t="s">
        <v>164</v>
      </c>
      <c r="E127" s="31"/>
      <c r="F127" s="199" t="s">
        <v>238</v>
      </c>
      <c r="G127" s="31"/>
      <c r="H127" s="31"/>
      <c r="I127" s="112"/>
      <c r="J127" s="112"/>
      <c r="K127" s="31"/>
      <c r="L127" s="31"/>
      <c r="M127" s="32"/>
      <c r="N127" s="200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6"/>
      <c r="AT127" s="12" t="s">
        <v>164</v>
      </c>
      <c r="AU127" s="12" t="s">
        <v>80</v>
      </c>
    </row>
    <row r="128" spans="2:65" s="1" customFormat="1" ht="22.5" customHeight="1">
      <c r="B128" s="30"/>
      <c r="C128" s="186" t="s">
        <v>239</v>
      </c>
      <c r="D128" s="186" t="s">
        <v>157</v>
      </c>
      <c r="E128" s="187" t="s">
        <v>240</v>
      </c>
      <c r="F128" s="188" t="s">
        <v>241</v>
      </c>
      <c r="G128" s="189" t="s">
        <v>169</v>
      </c>
      <c r="H128" s="190">
        <v>1</v>
      </c>
      <c r="I128" s="191"/>
      <c r="J128" s="191">
        <v>1833</v>
      </c>
      <c r="K128" s="192">
        <f>ROUND(P128*H128,2)</f>
        <v>1833</v>
      </c>
      <c r="L128" s="188" t="s">
        <v>161</v>
      </c>
      <c r="M128" s="32"/>
      <c r="N128" s="193" t="s">
        <v>1</v>
      </c>
      <c r="O128" s="194" t="s">
        <v>41</v>
      </c>
      <c r="P128" s="195">
        <f>I128+J128</f>
        <v>1833</v>
      </c>
      <c r="Q128" s="195">
        <f>ROUND(I128*H128,2)</f>
        <v>0</v>
      </c>
      <c r="R128" s="195">
        <f>ROUND(J128*H128,2)</f>
        <v>1833</v>
      </c>
      <c r="S128" s="55"/>
      <c r="T128" s="196">
        <f>S128*H128</f>
        <v>0</v>
      </c>
      <c r="U128" s="196">
        <v>0</v>
      </c>
      <c r="V128" s="196">
        <f>U128*H128</f>
        <v>0</v>
      </c>
      <c r="W128" s="196">
        <v>0</v>
      </c>
      <c r="X128" s="196">
        <f>W128*H128</f>
        <v>0</v>
      </c>
      <c r="Y128" s="197" t="s">
        <v>1</v>
      </c>
      <c r="AR128" s="12" t="s">
        <v>162</v>
      </c>
      <c r="AT128" s="12" t="s">
        <v>157</v>
      </c>
      <c r="AU128" s="12" t="s">
        <v>80</v>
      </c>
      <c r="AY128" s="12" t="s">
        <v>155</v>
      </c>
      <c r="BE128" s="99">
        <f>IF(O128="základní",K128,0)</f>
        <v>1833</v>
      </c>
      <c r="BF128" s="99">
        <f>IF(O128="snížená",K128,0)</f>
        <v>0</v>
      </c>
      <c r="BG128" s="99">
        <f>IF(O128="zákl. přenesená",K128,0)</f>
        <v>0</v>
      </c>
      <c r="BH128" s="99">
        <f>IF(O128="sníž. přenesená",K128,0)</f>
        <v>0</v>
      </c>
      <c r="BI128" s="99">
        <f>IF(O128="nulová",K128,0)</f>
        <v>0</v>
      </c>
      <c r="BJ128" s="12" t="s">
        <v>80</v>
      </c>
      <c r="BK128" s="99">
        <f>ROUND(P128*H128,2)</f>
        <v>1833</v>
      </c>
      <c r="BL128" s="12" t="s">
        <v>162</v>
      </c>
      <c r="BM128" s="12" t="s">
        <v>242</v>
      </c>
    </row>
    <row r="129" spans="2:65" s="1" customFormat="1" ht="19.2">
      <c r="B129" s="30"/>
      <c r="C129" s="31"/>
      <c r="D129" s="198" t="s">
        <v>164</v>
      </c>
      <c r="E129" s="31"/>
      <c r="F129" s="199" t="s">
        <v>243</v>
      </c>
      <c r="G129" s="31"/>
      <c r="H129" s="31"/>
      <c r="I129" s="112"/>
      <c r="J129" s="112"/>
      <c r="K129" s="31"/>
      <c r="L129" s="31"/>
      <c r="M129" s="32"/>
      <c r="N129" s="200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6"/>
      <c r="AT129" s="12" t="s">
        <v>164</v>
      </c>
      <c r="AU129" s="12" t="s">
        <v>80</v>
      </c>
    </row>
    <row r="130" spans="2:65" s="1" customFormat="1" ht="22.5" customHeight="1">
      <c r="B130" s="30"/>
      <c r="C130" s="186" t="s">
        <v>244</v>
      </c>
      <c r="D130" s="186" t="s">
        <v>157</v>
      </c>
      <c r="E130" s="187" t="s">
        <v>245</v>
      </c>
      <c r="F130" s="188" t="s">
        <v>246</v>
      </c>
      <c r="G130" s="189" t="s">
        <v>169</v>
      </c>
      <c r="H130" s="190">
        <v>1</v>
      </c>
      <c r="I130" s="191"/>
      <c r="J130" s="191">
        <v>3531</v>
      </c>
      <c r="K130" s="192">
        <f>ROUND(P130*H130,2)</f>
        <v>3531</v>
      </c>
      <c r="L130" s="188" t="s">
        <v>161</v>
      </c>
      <c r="M130" s="32"/>
      <c r="N130" s="193" t="s">
        <v>1</v>
      </c>
      <c r="O130" s="194" t="s">
        <v>41</v>
      </c>
      <c r="P130" s="195">
        <f>I130+J130</f>
        <v>3531</v>
      </c>
      <c r="Q130" s="195">
        <f>ROUND(I130*H130,2)</f>
        <v>0</v>
      </c>
      <c r="R130" s="195">
        <f>ROUND(J130*H130,2)</f>
        <v>3531</v>
      </c>
      <c r="S130" s="55"/>
      <c r="T130" s="196">
        <f>S130*H130</f>
        <v>0</v>
      </c>
      <c r="U130" s="196">
        <v>0</v>
      </c>
      <c r="V130" s="196">
        <f>U130*H130</f>
        <v>0</v>
      </c>
      <c r="W130" s="196">
        <v>0</v>
      </c>
      <c r="X130" s="196">
        <f>W130*H130</f>
        <v>0</v>
      </c>
      <c r="Y130" s="197" t="s">
        <v>1</v>
      </c>
      <c r="AR130" s="12" t="s">
        <v>162</v>
      </c>
      <c r="AT130" s="12" t="s">
        <v>157</v>
      </c>
      <c r="AU130" s="12" t="s">
        <v>80</v>
      </c>
      <c r="AY130" s="12" t="s">
        <v>155</v>
      </c>
      <c r="BE130" s="99">
        <f>IF(O130="základní",K130,0)</f>
        <v>3531</v>
      </c>
      <c r="BF130" s="99">
        <f>IF(O130="snížená",K130,0)</f>
        <v>0</v>
      </c>
      <c r="BG130" s="99">
        <f>IF(O130="zákl. přenesená",K130,0)</f>
        <v>0</v>
      </c>
      <c r="BH130" s="99">
        <f>IF(O130="sníž. přenesená",K130,0)</f>
        <v>0</v>
      </c>
      <c r="BI130" s="99">
        <f>IF(O130="nulová",K130,0)</f>
        <v>0</v>
      </c>
      <c r="BJ130" s="12" t="s">
        <v>80</v>
      </c>
      <c r="BK130" s="99">
        <f>ROUND(P130*H130,2)</f>
        <v>3531</v>
      </c>
      <c r="BL130" s="12" t="s">
        <v>162</v>
      </c>
      <c r="BM130" s="12" t="s">
        <v>247</v>
      </c>
    </row>
    <row r="131" spans="2:65" s="1" customFormat="1" ht="19.2">
      <c r="B131" s="30"/>
      <c r="C131" s="31"/>
      <c r="D131" s="198" t="s">
        <v>164</v>
      </c>
      <c r="E131" s="31"/>
      <c r="F131" s="199" t="s">
        <v>248</v>
      </c>
      <c r="G131" s="31"/>
      <c r="H131" s="31"/>
      <c r="I131" s="112"/>
      <c r="J131" s="112"/>
      <c r="K131" s="31"/>
      <c r="L131" s="31"/>
      <c r="M131" s="32"/>
      <c r="N131" s="200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6"/>
      <c r="AT131" s="12" t="s">
        <v>164</v>
      </c>
      <c r="AU131" s="12" t="s">
        <v>80</v>
      </c>
    </row>
    <row r="132" spans="2:65" s="1" customFormat="1" ht="22.5" customHeight="1">
      <c r="B132" s="30"/>
      <c r="C132" s="186" t="s">
        <v>9</v>
      </c>
      <c r="D132" s="186" t="s">
        <v>157</v>
      </c>
      <c r="E132" s="187" t="s">
        <v>249</v>
      </c>
      <c r="F132" s="188" t="s">
        <v>250</v>
      </c>
      <c r="G132" s="189" t="s">
        <v>169</v>
      </c>
      <c r="H132" s="190">
        <v>1</v>
      </c>
      <c r="I132" s="191"/>
      <c r="J132" s="191">
        <v>732</v>
      </c>
      <c r="K132" s="192">
        <f>ROUND(P132*H132,2)</f>
        <v>732</v>
      </c>
      <c r="L132" s="188" t="s">
        <v>161</v>
      </c>
      <c r="M132" s="32"/>
      <c r="N132" s="193" t="s">
        <v>1</v>
      </c>
      <c r="O132" s="194" t="s">
        <v>41</v>
      </c>
      <c r="P132" s="195">
        <f>I132+J132</f>
        <v>732</v>
      </c>
      <c r="Q132" s="195">
        <f>ROUND(I132*H132,2)</f>
        <v>0</v>
      </c>
      <c r="R132" s="195">
        <f>ROUND(J132*H132,2)</f>
        <v>732</v>
      </c>
      <c r="S132" s="55"/>
      <c r="T132" s="196">
        <f>S132*H132</f>
        <v>0</v>
      </c>
      <c r="U132" s="196">
        <v>0</v>
      </c>
      <c r="V132" s="196">
        <f>U132*H132</f>
        <v>0</v>
      </c>
      <c r="W132" s="196">
        <v>0</v>
      </c>
      <c r="X132" s="196">
        <f>W132*H132</f>
        <v>0</v>
      </c>
      <c r="Y132" s="197" t="s">
        <v>1</v>
      </c>
      <c r="AR132" s="12" t="s">
        <v>162</v>
      </c>
      <c r="AT132" s="12" t="s">
        <v>157</v>
      </c>
      <c r="AU132" s="12" t="s">
        <v>80</v>
      </c>
      <c r="AY132" s="12" t="s">
        <v>155</v>
      </c>
      <c r="BE132" s="99">
        <f>IF(O132="základní",K132,0)</f>
        <v>732</v>
      </c>
      <c r="BF132" s="99">
        <f>IF(O132="snížená",K132,0)</f>
        <v>0</v>
      </c>
      <c r="BG132" s="99">
        <f>IF(O132="zákl. přenesená",K132,0)</f>
        <v>0</v>
      </c>
      <c r="BH132" s="99">
        <f>IF(O132="sníž. přenesená",K132,0)</f>
        <v>0</v>
      </c>
      <c r="BI132" s="99">
        <f>IF(O132="nulová",K132,0)</f>
        <v>0</v>
      </c>
      <c r="BJ132" s="12" t="s">
        <v>80</v>
      </c>
      <c r="BK132" s="99">
        <f>ROUND(P132*H132,2)</f>
        <v>732</v>
      </c>
      <c r="BL132" s="12" t="s">
        <v>162</v>
      </c>
      <c r="BM132" s="12" t="s">
        <v>251</v>
      </c>
    </row>
    <row r="133" spans="2:65" s="1" customFormat="1">
      <c r="B133" s="30"/>
      <c r="C133" s="31"/>
      <c r="D133" s="198" t="s">
        <v>164</v>
      </c>
      <c r="E133" s="31"/>
      <c r="F133" s="199" t="s">
        <v>252</v>
      </c>
      <c r="G133" s="31"/>
      <c r="H133" s="31"/>
      <c r="I133" s="112"/>
      <c r="J133" s="112"/>
      <c r="K133" s="31"/>
      <c r="L133" s="31"/>
      <c r="M133" s="32"/>
      <c r="N133" s="200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6"/>
      <c r="AT133" s="12" t="s">
        <v>164</v>
      </c>
      <c r="AU133" s="12" t="s">
        <v>80</v>
      </c>
    </row>
    <row r="134" spans="2:65" s="1" customFormat="1" ht="22.5" customHeight="1">
      <c r="B134" s="30"/>
      <c r="C134" s="186" t="s">
        <v>253</v>
      </c>
      <c r="D134" s="186" t="s">
        <v>157</v>
      </c>
      <c r="E134" s="187" t="s">
        <v>254</v>
      </c>
      <c r="F134" s="188" t="s">
        <v>255</v>
      </c>
      <c r="G134" s="189" t="s">
        <v>169</v>
      </c>
      <c r="H134" s="190">
        <v>1</v>
      </c>
      <c r="I134" s="191"/>
      <c r="J134" s="191">
        <v>1523</v>
      </c>
      <c r="K134" s="192">
        <f>ROUND(P134*H134,2)</f>
        <v>1523</v>
      </c>
      <c r="L134" s="188" t="s">
        <v>161</v>
      </c>
      <c r="M134" s="32"/>
      <c r="N134" s="193" t="s">
        <v>1</v>
      </c>
      <c r="O134" s="194" t="s">
        <v>41</v>
      </c>
      <c r="P134" s="195">
        <f>I134+J134</f>
        <v>1523</v>
      </c>
      <c r="Q134" s="195">
        <f>ROUND(I134*H134,2)</f>
        <v>0</v>
      </c>
      <c r="R134" s="195">
        <f>ROUND(J134*H134,2)</f>
        <v>1523</v>
      </c>
      <c r="S134" s="55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6">
        <f>W134*H134</f>
        <v>0</v>
      </c>
      <c r="Y134" s="197" t="s">
        <v>1</v>
      </c>
      <c r="AR134" s="12" t="s">
        <v>162</v>
      </c>
      <c r="AT134" s="12" t="s">
        <v>157</v>
      </c>
      <c r="AU134" s="12" t="s">
        <v>80</v>
      </c>
      <c r="AY134" s="12" t="s">
        <v>155</v>
      </c>
      <c r="BE134" s="99">
        <f>IF(O134="základní",K134,0)</f>
        <v>1523</v>
      </c>
      <c r="BF134" s="99">
        <f>IF(O134="snížená",K134,0)</f>
        <v>0</v>
      </c>
      <c r="BG134" s="99">
        <f>IF(O134="zákl. přenesená",K134,0)</f>
        <v>0</v>
      </c>
      <c r="BH134" s="99">
        <f>IF(O134="sníž. přenesená",K134,0)</f>
        <v>0</v>
      </c>
      <c r="BI134" s="99">
        <f>IF(O134="nulová",K134,0)</f>
        <v>0</v>
      </c>
      <c r="BJ134" s="12" t="s">
        <v>80</v>
      </c>
      <c r="BK134" s="99">
        <f>ROUND(P134*H134,2)</f>
        <v>1523</v>
      </c>
      <c r="BL134" s="12" t="s">
        <v>162</v>
      </c>
      <c r="BM134" s="12" t="s">
        <v>256</v>
      </c>
    </row>
    <row r="135" spans="2:65" s="1" customFormat="1">
      <c r="B135" s="30"/>
      <c r="C135" s="31"/>
      <c r="D135" s="198" t="s">
        <v>164</v>
      </c>
      <c r="E135" s="31"/>
      <c r="F135" s="199" t="s">
        <v>257</v>
      </c>
      <c r="G135" s="31"/>
      <c r="H135" s="31"/>
      <c r="I135" s="112"/>
      <c r="J135" s="112"/>
      <c r="K135" s="31"/>
      <c r="L135" s="31"/>
      <c r="M135" s="32"/>
      <c r="N135" s="200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6"/>
      <c r="AT135" s="12" t="s">
        <v>164</v>
      </c>
      <c r="AU135" s="12" t="s">
        <v>80</v>
      </c>
    </row>
    <row r="136" spans="2:65" s="1" customFormat="1" ht="22.5" customHeight="1">
      <c r="B136" s="30"/>
      <c r="C136" s="186" t="s">
        <v>8</v>
      </c>
      <c r="D136" s="186" t="s">
        <v>157</v>
      </c>
      <c r="E136" s="187" t="s">
        <v>258</v>
      </c>
      <c r="F136" s="188" t="s">
        <v>259</v>
      </c>
      <c r="G136" s="189" t="s">
        <v>169</v>
      </c>
      <c r="H136" s="190">
        <v>1</v>
      </c>
      <c r="I136" s="191"/>
      <c r="J136" s="191">
        <v>2638</v>
      </c>
      <c r="K136" s="192">
        <f>ROUND(P136*H136,2)</f>
        <v>2638</v>
      </c>
      <c r="L136" s="188" t="s">
        <v>161</v>
      </c>
      <c r="M136" s="32"/>
      <c r="N136" s="193" t="s">
        <v>1</v>
      </c>
      <c r="O136" s="194" t="s">
        <v>41</v>
      </c>
      <c r="P136" s="195">
        <f>I136+J136</f>
        <v>2638</v>
      </c>
      <c r="Q136" s="195">
        <f>ROUND(I136*H136,2)</f>
        <v>0</v>
      </c>
      <c r="R136" s="195">
        <f>ROUND(J136*H136,2)</f>
        <v>2638</v>
      </c>
      <c r="S136" s="55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6">
        <f>W136*H136</f>
        <v>0</v>
      </c>
      <c r="Y136" s="197" t="s">
        <v>1</v>
      </c>
      <c r="AR136" s="12" t="s">
        <v>162</v>
      </c>
      <c r="AT136" s="12" t="s">
        <v>157</v>
      </c>
      <c r="AU136" s="12" t="s">
        <v>80</v>
      </c>
      <c r="AY136" s="12" t="s">
        <v>155</v>
      </c>
      <c r="BE136" s="99">
        <f>IF(O136="základní",K136,0)</f>
        <v>2638</v>
      </c>
      <c r="BF136" s="99">
        <f>IF(O136="snížená",K136,0)</f>
        <v>0</v>
      </c>
      <c r="BG136" s="99">
        <f>IF(O136="zákl. přenesená",K136,0)</f>
        <v>0</v>
      </c>
      <c r="BH136" s="99">
        <f>IF(O136="sníž. přenesená",K136,0)</f>
        <v>0</v>
      </c>
      <c r="BI136" s="99">
        <f>IF(O136="nulová",K136,0)</f>
        <v>0</v>
      </c>
      <c r="BJ136" s="12" t="s">
        <v>80</v>
      </c>
      <c r="BK136" s="99">
        <f>ROUND(P136*H136,2)</f>
        <v>2638</v>
      </c>
      <c r="BL136" s="12" t="s">
        <v>162</v>
      </c>
      <c r="BM136" s="12" t="s">
        <v>260</v>
      </c>
    </row>
    <row r="137" spans="2:65" s="1" customFormat="1" ht="19.2">
      <c r="B137" s="30"/>
      <c r="C137" s="31"/>
      <c r="D137" s="198" t="s">
        <v>164</v>
      </c>
      <c r="E137" s="31"/>
      <c r="F137" s="199" t="s">
        <v>261</v>
      </c>
      <c r="G137" s="31"/>
      <c r="H137" s="31"/>
      <c r="I137" s="112"/>
      <c r="J137" s="112"/>
      <c r="K137" s="31"/>
      <c r="L137" s="31"/>
      <c r="M137" s="32"/>
      <c r="N137" s="201"/>
      <c r="O137" s="202"/>
      <c r="P137" s="202"/>
      <c r="Q137" s="202"/>
      <c r="R137" s="202"/>
      <c r="S137" s="202"/>
      <c r="T137" s="202"/>
      <c r="U137" s="202"/>
      <c r="V137" s="202"/>
      <c r="W137" s="202"/>
      <c r="X137" s="202"/>
      <c r="Y137" s="203"/>
      <c r="AT137" s="12" t="s">
        <v>164</v>
      </c>
      <c r="AU137" s="12" t="s">
        <v>80</v>
      </c>
    </row>
    <row r="138" spans="2:65" s="1" customFormat="1" ht="6.9" customHeight="1">
      <c r="B138" s="42"/>
      <c r="C138" s="43"/>
      <c r="D138" s="43"/>
      <c r="E138" s="43"/>
      <c r="F138" s="43"/>
      <c r="G138" s="43"/>
      <c r="H138" s="43"/>
      <c r="I138" s="138"/>
      <c r="J138" s="138"/>
      <c r="K138" s="43"/>
      <c r="L138" s="43"/>
      <c r="M138" s="32"/>
    </row>
  </sheetData>
  <sheetProtection algorithmName="SHA-512" hashValue="rfqff6FkpZtwsiUhBqtp+tZzZNQNtC0br8AnVirrxBSmQsClYcRAxkzBGiiZHSWGKSxoGwKCaN9PFsGHrxNmfg==" saltValue="YsCSGlh/vN9llEQSOLDgcZj+n6fyczp6snAMrNEG75Zy/igPKzDuQmx21n+FjQFMVK4kL6d8L6hveb+m+UTljw==" spinCount="100000" sheet="1" objects="1" scenarios="1" formatColumns="0" formatRows="0" autoFilter="0"/>
  <autoFilter ref="C93:L137"/>
  <mergeCells count="14">
    <mergeCell ref="D72:F72"/>
    <mergeCell ref="E84:H84"/>
    <mergeCell ref="E86:H86"/>
    <mergeCell ref="M2:Z2"/>
    <mergeCell ref="E54:H54"/>
    <mergeCell ref="D68:F68"/>
    <mergeCell ref="D69:F69"/>
    <mergeCell ref="D70:F70"/>
    <mergeCell ref="D71:F71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6"/>
  <sheetViews>
    <sheetView showGridLines="0" topLeftCell="A87" workbookViewId="0">
      <selection activeCell="J105" sqref="J105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10" width="23.42578125" style="106" customWidth="1"/>
    <col min="11" max="11" width="23.42578125" customWidth="1"/>
    <col min="12" max="12" width="15.42578125" customWidth="1"/>
    <col min="13" max="13" width="9.28515625" customWidth="1"/>
    <col min="14" max="14" width="10.85546875" hidden="1" customWidth="1"/>
    <col min="15" max="15" width="9.28515625" hidden="1"/>
    <col min="16" max="25" width="14.140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2" t="s">
        <v>85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5"/>
      <c r="AT3" s="12" t="s">
        <v>82</v>
      </c>
    </row>
    <row r="4" spans="2:46" ht="24.9" customHeight="1">
      <c r="B4" s="15"/>
      <c r="D4" s="110" t="s">
        <v>113</v>
      </c>
      <c r="M4" s="15"/>
      <c r="N4" s="19" t="s">
        <v>11</v>
      </c>
      <c r="AT4" s="12" t="s">
        <v>4</v>
      </c>
    </row>
    <row r="5" spans="2:46" ht="6.9" customHeight="1">
      <c r="B5" s="15"/>
      <c r="M5" s="15"/>
    </row>
    <row r="6" spans="2:46" ht="12" customHeight="1">
      <c r="B6" s="15"/>
      <c r="D6" s="111" t="s">
        <v>17</v>
      </c>
      <c r="M6" s="15"/>
    </row>
    <row r="7" spans="2:46" ht="16.5" customHeight="1">
      <c r="B7" s="15"/>
      <c r="E7" s="272" t="str">
        <f>'Rekapitulace stavby'!K6</f>
        <v>Údržba, opravy a odstraňování závad u SSZT 2019 - 2022 revize o opravy EPS a EZS u SSZT Jihlava</v>
      </c>
      <c r="F7" s="273"/>
      <c r="G7" s="273"/>
      <c r="H7" s="273"/>
      <c r="M7" s="15"/>
    </row>
    <row r="8" spans="2:46" s="1" customFormat="1" ht="12" customHeight="1">
      <c r="B8" s="32"/>
      <c r="D8" s="111" t="s">
        <v>114</v>
      </c>
      <c r="I8" s="112"/>
      <c r="J8" s="112"/>
      <c r="M8" s="32"/>
    </row>
    <row r="9" spans="2:46" s="1" customFormat="1" ht="36.9" customHeight="1">
      <c r="B9" s="32"/>
      <c r="E9" s="274" t="s">
        <v>262</v>
      </c>
      <c r="F9" s="275"/>
      <c r="G9" s="275"/>
      <c r="H9" s="275"/>
      <c r="I9" s="112"/>
      <c r="J9" s="112"/>
      <c r="M9" s="32"/>
    </row>
    <row r="10" spans="2:46" s="1" customFormat="1">
      <c r="B10" s="32"/>
      <c r="I10" s="112"/>
      <c r="J10" s="112"/>
      <c r="M10" s="32"/>
    </row>
    <row r="11" spans="2:46" s="1" customFormat="1" ht="12" customHeight="1">
      <c r="B11" s="32"/>
      <c r="D11" s="111" t="s">
        <v>19</v>
      </c>
      <c r="F11" s="12" t="s">
        <v>1</v>
      </c>
      <c r="I11" s="113" t="s">
        <v>20</v>
      </c>
      <c r="J11" s="114" t="s">
        <v>1</v>
      </c>
      <c r="M11" s="32"/>
    </row>
    <row r="12" spans="2:46" s="1" customFormat="1" ht="12" customHeight="1">
      <c r="B12" s="32"/>
      <c r="D12" s="111" t="s">
        <v>21</v>
      </c>
      <c r="F12" s="12" t="s">
        <v>22</v>
      </c>
      <c r="I12" s="113" t="s">
        <v>23</v>
      </c>
      <c r="J12" s="115" t="str">
        <f>'Rekapitulace stavby'!AN8</f>
        <v>5. 3. 2019</v>
      </c>
      <c r="M12" s="32"/>
    </row>
    <row r="13" spans="2:46" s="1" customFormat="1" ht="10.8" customHeight="1">
      <c r="B13" s="32"/>
      <c r="I13" s="112"/>
      <c r="J13" s="112"/>
      <c r="M13" s="32"/>
    </row>
    <row r="14" spans="2:46" s="1" customFormat="1" ht="12" customHeight="1">
      <c r="B14" s="32"/>
      <c r="D14" s="111" t="s">
        <v>25</v>
      </c>
      <c r="I14" s="113" t="s">
        <v>26</v>
      </c>
      <c r="J14" s="114" t="str">
        <f>IF('Rekapitulace stavby'!AN10="","",'Rekapitulace stavby'!AN10)</f>
        <v/>
      </c>
      <c r="M14" s="32"/>
    </row>
    <row r="15" spans="2:46" s="1" customFormat="1" ht="18" customHeight="1">
      <c r="B15" s="32"/>
      <c r="E15" s="12" t="str">
        <f>IF('Rekapitulace stavby'!E11="","",'Rekapitulace stavby'!E11)</f>
        <v xml:space="preserve"> </v>
      </c>
      <c r="I15" s="113" t="s">
        <v>27</v>
      </c>
      <c r="J15" s="114" t="str">
        <f>IF('Rekapitulace stavby'!AN11="","",'Rekapitulace stavby'!AN11)</f>
        <v/>
      </c>
      <c r="M15" s="32"/>
    </row>
    <row r="16" spans="2:46" s="1" customFormat="1" ht="6.9" customHeight="1">
      <c r="B16" s="32"/>
      <c r="I16" s="112"/>
      <c r="J16" s="112"/>
      <c r="M16" s="32"/>
    </row>
    <row r="17" spans="2:13" s="1" customFormat="1" ht="12" customHeight="1">
      <c r="B17" s="32"/>
      <c r="D17" s="111" t="s">
        <v>28</v>
      </c>
      <c r="I17" s="113" t="s">
        <v>26</v>
      </c>
      <c r="J17" s="25" t="str">
        <f>'Rekapitulace stavby'!AN13</f>
        <v>28381670</v>
      </c>
      <c r="M17" s="32"/>
    </row>
    <row r="18" spans="2:13" s="1" customFormat="1" ht="18" customHeight="1">
      <c r="B18" s="32"/>
      <c r="E18" s="276" t="str">
        <f>'Rekapitulace stavby'!E14</f>
        <v>Siignalservis, a.s.</v>
      </c>
      <c r="F18" s="277"/>
      <c r="G18" s="277"/>
      <c r="H18" s="277"/>
      <c r="I18" s="113" t="s">
        <v>27</v>
      </c>
      <c r="J18" s="25" t="str">
        <f>'Rekapitulace stavby'!AN14</f>
        <v>CZ28381670</v>
      </c>
      <c r="M18" s="32"/>
    </row>
    <row r="19" spans="2:13" s="1" customFormat="1" ht="6.9" customHeight="1">
      <c r="B19" s="32"/>
      <c r="I19" s="112"/>
      <c r="J19" s="112"/>
      <c r="M19" s="32"/>
    </row>
    <row r="20" spans="2:13" s="1" customFormat="1" ht="12" customHeight="1">
      <c r="B20" s="32"/>
      <c r="D20" s="111" t="s">
        <v>29</v>
      </c>
      <c r="I20" s="113" t="s">
        <v>26</v>
      </c>
      <c r="J20" s="114" t="str">
        <f>IF('Rekapitulace stavby'!AN16="","",'Rekapitulace stavby'!AN16)</f>
        <v/>
      </c>
      <c r="M20" s="32"/>
    </row>
    <row r="21" spans="2:13" s="1" customFormat="1" ht="18" customHeight="1">
      <c r="B21" s="32"/>
      <c r="E21" s="12" t="str">
        <f>IF('Rekapitulace stavby'!E17="","",'Rekapitulace stavby'!E17)</f>
        <v xml:space="preserve"> </v>
      </c>
      <c r="I21" s="113" t="s">
        <v>27</v>
      </c>
      <c r="J21" s="114" t="str">
        <f>IF('Rekapitulace stavby'!AN17="","",'Rekapitulace stavby'!AN17)</f>
        <v/>
      </c>
      <c r="M21" s="32"/>
    </row>
    <row r="22" spans="2:13" s="1" customFormat="1" ht="6.9" customHeight="1">
      <c r="B22" s="32"/>
      <c r="I22" s="112"/>
      <c r="J22" s="112"/>
      <c r="M22" s="32"/>
    </row>
    <row r="23" spans="2:13" s="1" customFormat="1" ht="12" customHeight="1">
      <c r="B23" s="32"/>
      <c r="D23" s="111" t="s">
        <v>30</v>
      </c>
      <c r="I23" s="113" t="s">
        <v>26</v>
      </c>
      <c r="J23" s="114" t="str">
        <f>IF('Rekapitulace stavby'!AN19="","",'Rekapitulace stavby'!AN19)</f>
        <v/>
      </c>
      <c r="M23" s="32"/>
    </row>
    <row r="24" spans="2:13" s="1" customFormat="1" ht="18" customHeight="1">
      <c r="B24" s="32"/>
      <c r="E24" s="12" t="str">
        <f>IF('Rekapitulace stavby'!E20="","",'Rekapitulace stavby'!E20)</f>
        <v xml:space="preserve"> </v>
      </c>
      <c r="I24" s="113" t="s">
        <v>27</v>
      </c>
      <c r="J24" s="114" t="str">
        <f>IF('Rekapitulace stavby'!AN20="","",'Rekapitulace stavby'!AN20)</f>
        <v/>
      </c>
      <c r="M24" s="32"/>
    </row>
    <row r="25" spans="2:13" s="1" customFormat="1" ht="6.9" customHeight="1">
      <c r="B25" s="32"/>
      <c r="I25" s="112"/>
      <c r="J25" s="112"/>
      <c r="M25" s="32"/>
    </row>
    <row r="26" spans="2:13" s="1" customFormat="1" ht="12" customHeight="1">
      <c r="B26" s="32"/>
      <c r="D26" s="111" t="s">
        <v>31</v>
      </c>
      <c r="I26" s="112"/>
      <c r="J26" s="112"/>
      <c r="M26" s="32"/>
    </row>
    <row r="27" spans="2:13" s="6" customFormat="1" ht="16.5" customHeight="1">
      <c r="B27" s="116"/>
      <c r="E27" s="278" t="s">
        <v>1</v>
      </c>
      <c r="F27" s="278"/>
      <c r="G27" s="278"/>
      <c r="H27" s="278"/>
      <c r="I27" s="117"/>
      <c r="J27" s="117"/>
      <c r="M27" s="116"/>
    </row>
    <row r="28" spans="2:13" s="1" customFormat="1" ht="6.9" customHeight="1">
      <c r="B28" s="32"/>
      <c r="I28" s="112"/>
      <c r="J28" s="112"/>
      <c r="M28" s="32"/>
    </row>
    <row r="29" spans="2:13" s="1" customFormat="1" ht="6.9" customHeight="1">
      <c r="B29" s="32"/>
      <c r="D29" s="51"/>
      <c r="E29" s="51"/>
      <c r="F29" s="51"/>
      <c r="G29" s="51"/>
      <c r="H29" s="51"/>
      <c r="I29" s="118"/>
      <c r="J29" s="118"/>
      <c r="K29" s="51"/>
      <c r="L29" s="51"/>
      <c r="M29" s="32"/>
    </row>
    <row r="30" spans="2:13" s="1" customFormat="1" ht="14.4" customHeight="1">
      <c r="B30" s="32"/>
      <c r="D30" s="119" t="s">
        <v>116</v>
      </c>
      <c r="I30" s="112"/>
      <c r="J30" s="112"/>
      <c r="K30" s="120">
        <f>K63</f>
        <v>36435</v>
      </c>
      <c r="M30" s="32"/>
    </row>
    <row r="31" spans="2:13" s="1" customFormat="1">
      <c r="B31" s="32"/>
      <c r="E31" s="111" t="s">
        <v>33</v>
      </c>
      <c r="I31" s="112"/>
      <c r="J31" s="112"/>
      <c r="K31" s="121">
        <f>I63</f>
        <v>0</v>
      </c>
      <c r="M31" s="32"/>
    </row>
    <row r="32" spans="2:13" s="1" customFormat="1">
      <c r="B32" s="32"/>
      <c r="E32" s="111" t="s">
        <v>34</v>
      </c>
      <c r="I32" s="112"/>
      <c r="J32" s="112"/>
      <c r="K32" s="121">
        <f>J63</f>
        <v>36435</v>
      </c>
      <c r="M32" s="32"/>
    </row>
    <row r="33" spans="2:13" s="1" customFormat="1" ht="14.4" customHeight="1">
      <c r="B33" s="32"/>
      <c r="D33" s="122" t="s">
        <v>107</v>
      </c>
      <c r="I33" s="112"/>
      <c r="J33" s="112"/>
      <c r="K33" s="120">
        <f>K67</f>
        <v>0</v>
      </c>
      <c r="M33" s="32"/>
    </row>
    <row r="34" spans="2:13" s="1" customFormat="1" ht="25.35" customHeight="1">
      <c r="B34" s="32"/>
      <c r="D34" s="123" t="s">
        <v>36</v>
      </c>
      <c r="I34" s="112"/>
      <c r="J34" s="112"/>
      <c r="K34" s="124">
        <f>ROUND(K30 + K33, 2)</f>
        <v>36435</v>
      </c>
      <c r="M34" s="32"/>
    </row>
    <row r="35" spans="2:13" s="1" customFormat="1" ht="6.9" customHeight="1">
      <c r="B35" s="32"/>
      <c r="D35" s="51"/>
      <c r="E35" s="51"/>
      <c r="F35" s="51"/>
      <c r="G35" s="51"/>
      <c r="H35" s="51"/>
      <c r="I35" s="118"/>
      <c r="J35" s="118"/>
      <c r="K35" s="51"/>
      <c r="L35" s="51"/>
      <c r="M35" s="32"/>
    </row>
    <row r="36" spans="2:13" s="1" customFormat="1" ht="14.4" customHeight="1">
      <c r="B36" s="32"/>
      <c r="F36" s="125" t="s">
        <v>38</v>
      </c>
      <c r="I36" s="126" t="s">
        <v>37</v>
      </c>
      <c r="J36" s="112"/>
      <c r="K36" s="125" t="s">
        <v>39</v>
      </c>
      <c r="M36" s="32"/>
    </row>
    <row r="37" spans="2:13" s="1" customFormat="1" ht="14.4" customHeight="1">
      <c r="B37" s="32"/>
      <c r="D37" s="111" t="s">
        <v>40</v>
      </c>
      <c r="E37" s="111" t="s">
        <v>41</v>
      </c>
      <c r="F37" s="121">
        <f>ROUND((SUM(BE67:BE74) + SUM(BE94:BE105)),  2)</f>
        <v>36435</v>
      </c>
      <c r="I37" s="127">
        <v>0.21</v>
      </c>
      <c r="J37" s="112"/>
      <c r="K37" s="121">
        <f>ROUND(((SUM(BE67:BE74) + SUM(BE94:BE105))*I37),  2)</f>
        <v>7651.35</v>
      </c>
      <c r="M37" s="32"/>
    </row>
    <row r="38" spans="2:13" s="1" customFormat="1" ht="14.4" customHeight="1">
      <c r="B38" s="32"/>
      <c r="E38" s="111" t="s">
        <v>42</v>
      </c>
      <c r="F38" s="121">
        <f>ROUND((SUM(BF67:BF74) + SUM(BF94:BF105)),  2)</f>
        <v>0</v>
      </c>
      <c r="I38" s="127">
        <v>0.15</v>
      </c>
      <c r="J38" s="112"/>
      <c r="K38" s="121">
        <f>ROUND(((SUM(BF67:BF74) + SUM(BF94:BF105))*I38),  2)</f>
        <v>0</v>
      </c>
      <c r="M38" s="32"/>
    </row>
    <row r="39" spans="2:13" s="1" customFormat="1" ht="14.4" hidden="1" customHeight="1">
      <c r="B39" s="32"/>
      <c r="E39" s="111" t="s">
        <v>43</v>
      </c>
      <c r="F39" s="121">
        <f>ROUND((SUM(BG67:BG74) + SUM(BG94:BG105)),  2)</f>
        <v>0</v>
      </c>
      <c r="I39" s="127">
        <v>0.21</v>
      </c>
      <c r="J39" s="112"/>
      <c r="K39" s="121">
        <f>0</f>
        <v>0</v>
      </c>
      <c r="M39" s="32"/>
    </row>
    <row r="40" spans="2:13" s="1" customFormat="1" ht="14.4" hidden="1" customHeight="1">
      <c r="B40" s="32"/>
      <c r="E40" s="111" t="s">
        <v>44</v>
      </c>
      <c r="F40" s="121">
        <f>ROUND((SUM(BH67:BH74) + SUM(BH94:BH105)),  2)</f>
        <v>0</v>
      </c>
      <c r="I40" s="127">
        <v>0.15</v>
      </c>
      <c r="J40" s="112"/>
      <c r="K40" s="121">
        <f>0</f>
        <v>0</v>
      </c>
      <c r="M40" s="32"/>
    </row>
    <row r="41" spans="2:13" s="1" customFormat="1" ht="14.4" hidden="1" customHeight="1">
      <c r="B41" s="32"/>
      <c r="E41" s="111" t="s">
        <v>45</v>
      </c>
      <c r="F41" s="121">
        <f>ROUND((SUM(BI67:BI74) + SUM(BI94:BI105)),  2)</f>
        <v>0</v>
      </c>
      <c r="I41" s="127">
        <v>0</v>
      </c>
      <c r="J41" s="112"/>
      <c r="K41" s="121">
        <f>0</f>
        <v>0</v>
      </c>
      <c r="M41" s="32"/>
    </row>
    <row r="42" spans="2:13" s="1" customFormat="1" ht="6.9" customHeight="1">
      <c r="B42" s="32"/>
      <c r="I42" s="112"/>
      <c r="J42" s="112"/>
      <c r="M42" s="32"/>
    </row>
    <row r="43" spans="2:13" s="1" customFormat="1" ht="25.35" customHeight="1">
      <c r="B43" s="32"/>
      <c r="C43" s="128"/>
      <c r="D43" s="129" t="s">
        <v>46</v>
      </c>
      <c r="E43" s="130"/>
      <c r="F43" s="130"/>
      <c r="G43" s="131" t="s">
        <v>47</v>
      </c>
      <c r="H43" s="132" t="s">
        <v>48</v>
      </c>
      <c r="I43" s="133"/>
      <c r="J43" s="133"/>
      <c r="K43" s="134">
        <f>SUM(K34:K41)</f>
        <v>44086.35</v>
      </c>
      <c r="L43" s="135"/>
      <c r="M43" s="32"/>
    </row>
    <row r="44" spans="2:13" s="1" customFormat="1" ht="14.4" customHeight="1">
      <c r="B44" s="136"/>
      <c r="C44" s="137"/>
      <c r="D44" s="137"/>
      <c r="E44" s="137"/>
      <c r="F44" s="137"/>
      <c r="G44" s="137"/>
      <c r="H44" s="137"/>
      <c r="I44" s="138"/>
      <c r="J44" s="138"/>
      <c r="K44" s="137"/>
      <c r="L44" s="137"/>
      <c r="M44" s="32"/>
    </row>
    <row r="48" spans="2:13" s="1" customFormat="1" ht="6.9" customHeight="1">
      <c r="B48" s="139"/>
      <c r="C48" s="140"/>
      <c r="D48" s="140"/>
      <c r="E48" s="140"/>
      <c r="F48" s="140"/>
      <c r="G48" s="140"/>
      <c r="H48" s="140"/>
      <c r="I48" s="141"/>
      <c r="J48" s="141"/>
      <c r="K48" s="140"/>
      <c r="L48" s="140"/>
      <c r="M48" s="32"/>
    </row>
    <row r="49" spans="2:47" s="1" customFormat="1" ht="24.9" customHeight="1">
      <c r="B49" s="30"/>
      <c r="C49" s="18" t="s">
        <v>117</v>
      </c>
      <c r="D49" s="31"/>
      <c r="E49" s="31"/>
      <c r="F49" s="31"/>
      <c r="G49" s="31"/>
      <c r="H49" s="31"/>
      <c r="I49" s="112"/>
      <c r="J49" s="112"/>
      <c r="K49" s="31"/>
      <c r="L49" s="31"/>
      <c r="M49" s="32"/>
    </row>
    <row r="50" spans="2:47" s="1" customFormat="1" ht="6.9" customHeight="1">
      <c r="B50" s="30"/>
      <c r="C50" s="31"/>
      <c r="D50" s="31"/>
      <c r="E50" s="31"/>
      <c r="F50" s="31"/>
      <c r="G50" s="31"/>
      <c r="H50" s="31"/>
      <c r="I50" s="112"/>
      <c r="J50" s="112"/>
      <c r="K50" s="31"/>
      <c r="L50" s="31"/>
      <c r="M50" s="32"/>
    </row>
    <row r="51" spans="2:47" s="1" customFormat="1" ht="12" customHeight="1">
      <c r="B51" s="30"/>
      <c r="C51" s="24" t="s">
        <v>17</v>
      </c>
      <c r="D51" s="31"/>
      <c r="E51" s="31"/>
      <c r="F51" s="31"/>
      <c r="G51" s="31"/>
      <c r="H51" s="31"/>
      <c r="I51" s="112"/>
      <c r="J51" s="112"/>
      <c r="K51" s="31"/>
      <c r="L51" s="31"/>
      <c r="M51" s="32"/>
    </row>
    <row r="52" spans="2:47" s="1" customFormat="1" ht="16.5" customHeight="1">
      <c r="B52" s="30"/>
      <c r="C52" s="31"/>
      <c r="D52" s="31"/>
      <c r="E52" s="270" t="str">
        <f>E7</f>
        <v>Údržba, opravy a odstraňování závad u SSZT 2019 - 2022 revize o opravy EPS a EZS u SSZT Jihlava</v>
      </c>
      <c r="F52" s="271"/>
      <c r="G52" s="271"/>
      <c r="H52" s="271"/>
      <c r="I52" s="112"/>
      <c r="J52" s="112"/>
      <c r="K52" s="31"/>
      <c r="L52" s="31"/>
      <c r="M52" s="32"/>
    </row>
    <row r="53" spans="2:47" s="1" customFormat="1" ht="12" customHeight="1">
      <c r="B53" s="30"/>
      <c r="C53" s="24" t="s">
        <v>114</v>
      </c>
      <c r="D53" s="31"/>
      <c r="E53" s="31"/>
      <c r="F53" s="31"/>
      <c r="G53" s="31"/>
      <c r="H53" s="31"/>
      <c r="I53" s="112"/>
      <c r="J53" s="112"/>
      <c r="K53" s="31"/>
      <c r="L53" s="31"/>
      <c r="M53" s="32"/>
    </row>
    <row r="54" spans="2:47" s="1" customFormat="1" ht="16.5" customHeight="1">
      <c r="B54" s="30"/>
      <c r="C54" s="31"/>
      <c r="D54" s="31"/>
      <c r="E54" s="224" t="str">
        <f>E9</f>
        <v>PS 03 - Prohlídky a revize EZS</v>
      </c>
      <c r="F54" s="244"/>
      <c r="G54" s="244"/>
      <c r="H54" s="244"/>
      <c r="I54" s="112"/>
      <c r="J54" s="112"/>
      <c r="K54" s="31"/>
      <c r="L54" s="31"/>
      <c r="M54" s="32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12"/>
      <c r="J55" s="112"/>
      <c r="K55" s="31"/>
      <c r="L55" s="31"/>
      <c r="M55" s="32"/>
    </row>
    <row r="56" spans="2:47" s="1" customFormat="1" ht="12" customHeight="1">
      <c r="B56" s="30"/>
      <c r="C56" s="24" t="s">
        <v>21</v>
      </c>
      <c r="D56" s="31"/>
      <c r="E56" s="31"/>
      <c r="F56" s="22" t="str">
        <f>F12</f>
        <v xml:space="preserve"> </v>
      </c>
      <c r="G56" s="31"/>
      <c r="H56" s="31"/>
      <c r="I56" s="113" t="s">
        <v>23</v>
      </c>
      <c r="J56" s="115" t="str">
        <f>IF(J12="","",J12)</f>
        <v>5. 3. 2019</v>
      </c>
      <c r="K56" s="31"/>
      <c r="L56" s="31"/>
      <c r="M56" s="32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12"/>
      <c r="J57" s="112"/>
      <c r="K57" s="31"/>
      <c r="L57" s="31"/>
      <c r="M57" s="32"/>
    </row>
    <row r="58" spans="2:47" s="1" customFormat="1" ht="13.65" customHeight="1">
      <c r="B58" s="30"/>
      <c r="C58" s="24" t="s">
        <v>25</v>
      </c>
      <c r="D58" s="31"/>
      <c r="E58" s="31"/>
      <c r="F58" s="22" t="str">
        <f>E15</f>
        <v xml:space="preserve"> </v>
      </c>
      <c r="G58" s="31"/>
      <c r="H58" s="31"/>
      <c r="I58" s="113" t="s">
        <v>29</v>
      </c>
      <c r="J58" s="142" t="str">
        <f>E21</f>
        <v xml:space="preserve"> </v>
      </c>
      <c r="K58" s="31"/>
      <c r="L58" s="31"/>
      <c r="M58" s="32"/>
    </row>
    <row r="59" spans="2:47" s="1" customFormat="1" ht="13.65" customHeight="1">
      <c r="B59" s="30"/>
      <c r="C59" s="24" t="s">
        <v>28</v>
      </c>
      <c r="D59" s="31"/>
      <c r="E59" s="31"/>
      <c r="F59" s="22" t="str">
        <f>IF(E18="","",E18)</f>
        <v>Siignalservis, a.s.</v>
      </c>
      <c r="G59" s="31"/>
      <c r="H59" s="31"/>
      <c r="I59" s="113" t="s">
        <v>30</v>
      </c>
      <c r="J59" s="142" t="str">
        <f>E24</f>
        <v xml:space="preserve"> </v>
      </c>
      <c r="K59" s="31"/>
      <c r="L59" s="31"/>
      <c r="M59" s="32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12"/>
      <c r="J60" s="112"/>
      <c r="K60" s="31"/>
      <c r="L60" s="31"/>
      <c r="M60" s="32"/>
    </row>
    <row r="61" spans="2:47" s="1" customFormat="1" ht="29.25" customHeight="1">
      <c r="B61" s="30"/>
      <c r="C61" s="143" t="s">
        <v>118</v>
      </c>
      <c r="D61" s="104"/>
      <c r="E61" s="104"/>
      <c r="F61" s="104"/>
      <c r="G61" s="104"/>
      <c r="H61" s="104"/>
      <c r="I61" s="144" t="s">
        <v>119</v>
      </c>
      <c r="J61" s="144" t="s">
        <v>120</v>
      </c>
      <c r="K61" s="145" t="s">
        <v>121</v>
      </c>
      <c r="L61" s="104"/>
      <c r="M61" s="32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12"/>
      <c r="J62" s="112"/>
      <c r="K62" s="31"/>
      <c r="L62" s="31"/>
      <c r="M62" s="32"/>
    </row>
    <row r="63" spans="2:47" s="1" customFormat="1" ht="22.8" customHeight="1">
      <c r="B63" s="30"/>
      <c r="C63" s="146" t="s">
        <v>122</v>
      </c>
      <c r="D63" s="31"/>
      <c r="E63" s="31"/>
      <c r="F63" s="31"/>
      <c r="G63" s="31"/>
      <c r="H63" s="31"/>
      <c r="I63" s="147">
        <f>Q94</f>
        <v>0</v>
      </c>
      <c r="J63" s="147">
        <f>R94</f>
        <v>36435</v>
      </c>
      <c r="K63" s="68">
        <f>K94</f>
        <v>36435</v>
      </c>
      <c r="L63" s="31"/>
      <c r="M63" s="32"/>
      <c r="AU63" s="12" t="s">
        <v>123</v>
      </c>
    </row>
    <row r="64" spans="2:47" s="7" customFormat="1" ht="24.9" customHeight="1">
      <c r="B64" s="148"/>
      <c r="C64" s="149"/>
      <c r="D64" s="150" t="s">
        <v>124</v>
      </c>
      <c r="E64" s="151"/>
      <c r="F64" s="151"/>
      <c r="G64" s="151"/>
      <c r="H64" s="151"/>
      <c r="I64" s="152">
        <f>Q95</f>
        <v>0</v>
      </c>
      <c r="J64" s="152">
        <f>R95</f>
        <v>36435</v>
      </c>
      <c r="K64" s="153">
        <f>K95</f>
        <v>36435</v>
      </c>
      <c r="L64" s="149"/>
      <c r="M64" s="154"/>
    </row>
    <row r="65" spans="2:65" s="1" customFormat="1" ht="21.75" customHeight="1">
      <c r="B65" s="30"/>
      <c r="C65" s="31"/>
      <c r="D65" s="31"/>
      <c r="E65" s="31"/>
      <c r="F65" s="31"/>
      <c r="G65" s="31"/>
      <c r="H65" s="31"/>
      <c r="I65" s="112"/>
      <c r="J65" s="112"/>
      <c r="K65" s="31"/>
      <c r="L65" s="31"/>
      <c r="M65" s="32"/>
    </row>
    <row r="66" spans="2:65" s="1" customFormat="1" ht="6.9" customHeight="1">
      <c r="B66" s="30"/>
      <c r="C66" s="31"/>
      <c r="D66" s="31"/>
      <c r="E66" s="31"/>
      <c r="F66" s="31"/>
      <c r="G66" s="31"/>
      <c r="H66" s="31"/>
      <c r="I66" s="112"/>
      <c r="J66" s="112"/>
      <c r="K66" s="31"/>
      <c r="L66" s="31"/>
      <c r="M66" s="32"/>
    </row>
    <row r="67" spans="2:65" s="1" customFormat="1" ht="29.25" customHeight="1">
      <c r="B67" s="30"/>
      <c r="C67" s="146" t="s">
        <v>125</v>
      </c>
      <c r="D67" s="31"/>
      <c r="E67" s="31"/>
      <c r="F67" s="31"/>
      <c r="G67" s="31"/>
      <c r="H67" s="31"/>
      <c r="I67" s="112"/>
      <c r="J67" s="112"/>
      <c r="K67" s="155">
        <f>ROUND(K68 + K69 + K70 + K71 + K72 + K73,2)</f>
        <v>0</v>
      </c>
      <c r="L67" s="31"/>
      <c r="M67" s="32"/>
      <c r="O67" s="156" t="s">
        <v>40</v>
      </c>
    </row>
    <row r="68" spans="2:65" s="1" customFormat="1" ht="18" customHeight="1">
      <c r="B68" s="30"/>
      <c r="C68" s="31"/>
      <c r="D68" s="231" t="s">
        <v>126</v>
      </c>
      <c r="E68" s="232"/>
      <c r="F68" s="232"/>
      <c r="G68" s="31"/>
      <c r="H68" s="31"/>
      <c r="I68" s="112"/>
      <c r="J68" s="112"/>
      <c r="K68" s="95">
        <v>0</v>
      </c>
      <c r="L68" s="31"/>
      <c r="M68" s="157"/>
      <c r="N68" s="112"/>
      <c r="O68" s="158" t="s">
        <v>41</v>
      </c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4" t="s">
        <v>127</v>
      </c>
      <c r="AZ68" s="112"/>
      <c r="BA68" s="112"/>
      <c r="BB68" s="112"/>
      <c r="BC68" s="112"/>
      <c r="BD68" s="112"/>
      <c r="BE68" s="159">
        <f t="shared" ref="BE68:BE73" si="0">IF(O68="základní",K68,0)</f>
        <v>0</v>
      </c>
      <c r="BF68" s="159">
        <f t="shared" ref="BF68:BF73" si="1">IF(O68="snížená",K68,0)</f>
        <v>0</v>
      </c>
      <c r="BG68" s="159">
        <f t="shared" ref="BG68:BG73" si="2">IF(O68="zákl. přenesená",K68,0)</f>
        <v>0</v>
      </c>
      <c r="BH68" s="159">
        <f t="shared" ref="BH68:BH73" si="3">IF(O68="sníž. přenesená",K68,0)</f>
        <v>0</v>
      </c>
      <c r="BI68" s="159">
        <f t="shared" ref="BI68:BI73" si="4">IF(O68="nulová",K68,0)</f>
        <v>0</v>
      </c>
      <c r="BJ68" s="114" t="s">
        <v>80</v>
      </c>
      <c r="BK68" s="112"/>
      <c r="BL68" s="112"/>
      <c r="BM68" s="112"/>
    </row>
    <row r="69" spans="2:65" s="1" customFormat="1" ht="18" customHeight="1">
      <c r="B69" s="30"/>
      <c r="C69" s="31"/>
      <c r="D69" s="231" t="s">
        <v>128</v>
      </c>
      <c r="E69" s="232"/>
      <c r="F69" s="232"/>
      <c r="G69" s="31"/>
      <c r="H69" s="31"/>
      <c r="I69" s="112"/>
      <c r="J69" s="112"/>
      <c r="K69" s="95">
        <v>0</v>
      </c>
      <c r="L69" s="31"/>
      <c r="M69" s="157"/>
      <c r="N69" s="112"/>
      <c r="O69" s="158" t="s">
        <v>41</v>
      </c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4" t="s">
        <v>127</v>
      </c>
      <c r="AZ69" s="112"/>
      <c r="BA69" s="112"/>
      <c r="BB69" s="112"/>
      <c r="BC69" s="112"/>
      <c r="BD69" s="112"/>
      <c r="BE69" s="159">
        <f t="shared" si="0"/>
        <v>0</v>
      </c>
      <c r="BF69" s="159">
        <f t="shared" si="1"/>
        <v>0</v>
      </c>
      <c r="BG69" s="159">
        <f t="shared" si="2"/>
        <v>0</v>
      </c>
      <c r="BH69" s="159">
        <f t="shared" si="3"/>
        <v>0</v>
      </c>
      <c r="BI69" s="159">
        <f t="shared" si="4"/>
        <v>0</v>
      </c>
      <c r="BJ69" s="114" t="s">
        <v>80</v>
      </c>
      <c r="BK69" s="112"/>
      <c r="BL69" s="112"/>
      <c r="BM69" s="112"/>
    </row>
    <row r="70" spans="2:65" s="1" customFormat="1" ht="18" customHeight="1">
      <c r="B70" s="30"/>
      <c r="C70" s="31"/>
      <c r="D70" s="231" t="s">
        <v>129</v>
      </c>
      <c r="E70" s="232"/>
      <c r="F70" s="232"/>
      <c r="G70" s="31"/>
      <c r="H70" s="31"/>
      <c r="I70" s="112"/>
      <c r="J70" s="112"/>
      <c r="K70" s="95">
        <v>0</v>
      </c>
      <c r="L70" s="31"/>
      <c r="M70" s="157"/>
      <c r="N70" s="112"/>
      <c r="O70" s="158" t="s">
        <v>41</v>
      </c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4" t="s">
        <v>127</v>
      </c>
      <c r="AZ70" s="112"/>
      <c r="BA70" s="112"/>
      <c r="BB70" s="112"/>
      <c r="BC70" s="112"/>
      <c r="BD70" s="112"/>
      <c r="BE70" s="159">
        <f t="shared" si="0"/>
        <v>0</v>
      </c>
      <c r="BF70" s="159">
        <f t="shared" si="1"/>
        <v>0</v>
      </c>
      <c r="BG70" s="159">
        <f t="shared" si="2"/>
        <v>0</v>
      </c>
      <c r="BH70" s="159">
        <f t="shared" si="3"/>
        <v>0</v>
      </c>
      <c r="BI70" s="159">
        <f t="shared" si="4"/>
        <v>0</v>
      </c>
      <c r="BJ70" s="114" t="s">
        <v>80</v>
      </c>
      <c r="BK70" s="112"/>
      <c r="BL70" s="112"/>
      <c r="BM70" s="112"/>
    </row>
    <row r="71" spans="2:65" s="1" customFormat="1" ht="18" customHeight="1">
      <c r="B71" s="30"/>
      <c r="C71" s="31"/>
      <c r="D71" s="231" t="s">
        <v>130</v>
      </c>
      <c r="E71" s="232"/>
      <c r="F71" s="232"/>
      <c r="G71" s="31"/>
      <c r="H71" s="31"/>
      <c r="I71" s="112"/>
      <c r="J71" s="112"/>
      <c r="K71" s="95">
        <v>0</v>
      </c>
      <c r="L71" s="31"/>
      <c r="M71" s="157"/>
      <c r="N71" s="112"/>
      <c r="O71" s="158" t="s">
        <v>41</v>
      </c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4" t="s">
        <v>127</v>
      </c>
      <c r="AZ71" s="112"/>
      <c r="BA71" s="112"/>
      <c r="BB71" s="112"/>
      <c r="BC71" s="112"/>
      <c r="BD71" s="112"/>
      <c r="BE71" s="159">
        <f t="shared" si="0"/>
        <v>0</v>
      </c>
      <c r="BF71" s="159">
        <f t="shared" si="1"/>
        <v>0</v>
      </c>
      <c r="BG71" s="159">
        <f t="shared" si="2"/>
        <v>0</v>
      </c>
      <c r="BH71" s="159">
        <f t="shared" si="3"/>
        <v>0</v>
      </c>
      <c r="BI71" s="159">
        <f t="shared" si="4"/>
        <v>0</v>
      </c>
      <c r="BJ71" s="114" t="s">
        <v>80</v>
      </c>
      <c r="BK71" s="112"/>
      <c r="BL71" s="112"/>
      <c r="BM71" s="112"/>
    </row>
    <row r="72" spans="2:65" s="1" customFormat="1" ht="18" customHeight="1">
      <c r="B72" s="30"/>
      <c r="C72" s="31"/>
      <c r="D72" s="231" t="s">
        <v>131</v>
      </c>
      <c r="E72" s="232"/>
      <c r="F72" s="232"/>
      <c r="G72" s="31"/>
      <c r="H72" s="31"/>
      <c r="I72" s="112"/>
      <c r="J72" s="112"/>
      <c r="K72" s="95">
        <v>0</v>
      </c>
      <c r="L72" s="31"/>
      <c r="M72" s="157"/>
      <c r="N72" s="112"/>
      <c r="O72" s="158" t="s">
        <v>41</v>
      </c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4" t="s">
        <v>127</v>
      </c>
      <c r="AZ72" s="112"/>
      <c r="BA72" s="112"/>
      <c r="BB72" s="112"/>
      <c r="BC72" s="112"/>
      <c r="BD72" s="112"/>
      <c r="BE72" s="159">
        <f t="shared" si="0"/>
        <v>0</v>
      </c>
      <c r="BF72" s="159">
        <f t="shared" si="1"/>
        <v>0</v>
      </c>
      <c r="BG72" s="159">
        <f t="shared" si="2"/>
        <v>0</v>
      </c>
      <c r="BH72" s="159">
        <f t="shared" si="3"/>
        <v>0</v>
      </c>
      <c r="BI72" s="159">
        <f t="shared" si="4"/>
        <v>0</v>
      </c>
      <c r="BJ72" s="114" t="s">
        <v>80</v>
      </c>
      <c r="BK72" s="112"/>
      <c r="BL72" s="112"/>
      <c r="BM72" s="112"/>
    </row>
    <row r="73" spans="2:65" s="1" customFormat="1" ht="18" customHeight="1">
      <c r="B73" s="30"/>
      <c r="C73" s="31"/>
      <c r="D73" s="94" t="s">
        <v>132</v>
      </c>
      <c r="E73" s="31"/>
      <c r="F73" s="31"/>
      <c r="G73" s="31"/>
      <c r="H73" s="31"/>
      <c r="I73" s="112"/>
      <c r="J73" s="112"/>
      <c r="K73" s="95">
        <f>ROUND(K30*T73,2)</f>
        <v>0</v>
      </c>
      <c r="L73" s="31"/>
      <c r="M73" s="157"/>
      <c r="N73" s="112"/>
      <c r="O73" s="158" t="s">
        <v>41</v>
      </c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4" t="s">
        <v>133</v>
      </c>
      <c r="AZ73" s="112"/>
      <c r="BA73" s="112"/>
      <c r="BB73" s="112"/>
      <c r="BC73" s="112"/>
      <c r="BD73" s="112"/>
      <c r="BE73" s="159">
        <f t="shared" si="0"/>
        <v>0</v>
      </c>
      <c r="BF73" s="159">
        <f t="shared" si="1"/>
        <v>0</v>
      </c>
      <c r="BG73" s="159">
        <f t="shared" si="2"/>
        <v>0</v>
      </c>
      <c r="BH73" s="159">
        <f t="shared" si="3"/>
        <v>0</v>
      </c>
      <c r="BI73" s="159">
        <f t="shared" si="4"/>
        <v>0</v>
      </c>
      <c r="BJ73" s="114" t="s">
        <v>80</v>
      </c>
      <c r="BK73" s="112"/>
      <c r="BL73" s="112"/>
      <c r="BM73" s="112"/>
    </row>
    <row r="74" spans="2:65" s="1" customFormat="1">
      <c r="B74" s="30"/>
      <c r="C74" s="31"/>
      <c r="D74" s="31"/>
      <c r="E74" s="31"/>
      <c r="F74" s="31"/>
      <c r="G74" s="31"/>
      <c r="H74" s="31"/>
      <c r="I74" s="112"/>
      <c r="J74" s="112"/>
      <c r="K74" s="31"/>
      <c r="L74" s="31"/>
      <c r="M74" s="32"/>
    </row>
    <row r="75" spans="2:65" s="1" customFormat="1" ht="29.25" customHeight="1">
      <c r="B75" s="30"/>
      <c r="C75" s="103" t="s">
        <v>112</v>
      </c>
      <c r="D75" s="104"/>
      <c r="E75" s="104"/>
      <c r="F75" s="104"/>
      <c r="G75" s="104"/>
      <c r="H75" s="104"/>
      <c r="I75" s="160"/>
      <c r="J75" s="160"/>
      <c r="K75" s="105">
        <f>ROUND(K63+K67,2)</f>
        <v>36435</v>
      </c>
      <c r="L75" s="104"/>
      <c r="M75" s="32"/>
    </row>
    <row r="76" spans="2:65" s="1" customFormat="1" ht="6.9" customHeight="1">
      <c r="B76" s="42"/>
      <c r="C76" s="43"/>
      <c r="D76" s="43"/>
      <c r="E76" s="43"/>
      <c r="F76" s="43"/>
      <c r="G76" s="43"/>
      <c r="H76" s="43"/>
      <c r="I76" s="138"/>
      <c r="J76" s="138"/>
      <c r="K76" s="43"/>
      <c r="L76" s="43"/>
      <c r="M76" s="32"/>
    </row>
    <row r="80" spans="2:65" s="1" customFormat="1" ht="6.9" customHeight="1">
      <c r="B80" s="44"/>
      <c r="C80" s="45"/>
      <c r="D80" s="45"/>
      <c r="E80" s="45"/>
      <c r="F80" s="45"/>
      <c r="G80" s="45"/>
      <c r="H80" s="45"/>
      <c r="I80" s="141"/>
      <c r="J80" s="141"/>
      <c r="K80" s="45"/>
      <c r="L80" s="45"/>
      <c r="M80" s="32"/>
    </row>
    <row r="81" spans="2:65" s="1" customFormat="1" ht="24.9" customHeight="1">
      <c r="B81" s="30"/>
      <c r="C81" s="18" t="s">
        <v>134</v>
      </c>
      <c r="D81" s="31"/>
      <c r="E81" s="31"/>
      <c r="F81" s="31"/>
      <c r="G81" s="31"/>
      <c r="H81" s="31"/>
      <c r="I81" s="112"/>
      <c r="J81" s="112"/>
      <c r="K81" s="31"/>
      <c r="L81" s="31"/>
      <c r="M81" s="32"/>
    </row>
    <row r="82" spans="2:65" s="1" customFormat="1" ht="6.9" customHeight="1">
      <c r="B82" s="30"/>
      <c r="C82" s="31"/>
      <c r="D82" s="31"/>
      <c r="E82" s="31"/>
      <c r="F82" s="31"/>
      <c r="G82" s="31"/>
      <c r="H82" s="31"/>
      <c r="I82" s="112"/>
      <c r="J82" s="112"/>
      <c r="K82" s="31"/>
      <c r="L82" s="31"/>
      <c r="M82" s="32"/>
    </row>
    <row r="83" spans="2:65" s="1" customFormat="1" ht="12" customHeight="1">
      <c r="B83" s="30"/>
      <c r="C83" s="24" t="s">
        <v>17</v>
      </c>
      <c r="D83" s="31"/>
      <c r="E83" s="31"/>
      <c r="F83" s="31"/>
      <c r="G83" s="31"/>
      <c r="H83" s="31"/>
      <c r="I83" s="112"/>
      <c r="J83" s="112"/>
      <c r="K83" s="31"/>
      <c r="L83" s="31"/>
      <c r="M83" s="32"/>
    </row>
    <row r="84" spans="2:65" s="1" customFormat="1" ht="16.5" customHeight="1">
      <c r="B84" s="30"/>
      <c r="C84" s="31"/>
      <c r="D84" s="31"/>
      <c r="E84" s="270" t="str">
        <f>E7</f>
        <v>Údržba, opravy a odstraňování závad u SSZT 2019 - 2022 revize o opravy EPS a EZS u SSZT Jihlava</v>
      </c>
      <c r="F84" s="271"/>
      <c r="G84" s="271"/>
      <c r="H84" s="271"/>
      <c r="I84" s="112"/>
      <c r="J84" s="112"/>
      <c r="K84" s="31"/>
      <c r="L84" s="31"/>
      <c r="M84" s="32"/>
    </row>
    <row r="85" spans="2:65" s="1" customFormat="1" ht="12" customHeight="1">
      <c r="B85" s="30"/>
      <c r="C85" s="24" t="s">
        <v>114</v>
      </c>
      <c r="D85" s="31"/>
      <c r="E85" s="31"/>
      <c r="F85" s="31"/>
      <c r="G85" s="31"/>
      <c r="H85" s="31"/>
      <c r="I85" s="112"/>
      <c r="J85" s="112"/>
      <c r="K85" s="31"/>
      <c r="L85" s="31"/>
      <c r="M85" s="32"/>
    </row>
    <row r="86" spans="2:65" s="1" customFormat="1" ht="16.5" customHeight="1">
      <c r="B86" s="30"/>
      <c r="C86" s="31"/>
      <c r="D86" s="31"/>
      <c r="E86" s="224" t="str">
        <f>E9</f>
        <v>PS 03 - Prohlídky a revize EZS</v>
      </c>
      <c r="F86" s="244"/>
      <c r="G86" s="244"/>
      <c r="H86" s="244"/>
      <c r="I86" s="112"/>
      <c r="J86" s="112"/>
      <c r="K86" s="31"/>
      <c r="L86" s="31"/>
      <c r="M86" s="32"/>
    </row>
    <row r="87" spans="2:65" s="1" customFormat="1" ht="6.9" customHeight="1">
      <c r="B87" s="30"/>
      <c r="C87" s="31"/>
      <c r="D87" s="31"/>
      <c r="E87" s="31"/>
      <c r="F87" s="31"/>
      <c r="G87" s="31"/>
      <c r="H87" s="31"/>
      <c r="I87" s="112"/>
      <c r="J87" s="112"/>
      <c r="K87" s="31"/>
      <c r="L87" s="31"/>
      <c r="M87" s="32"/>
    </row>
    <row r="88" spans="2:65" s="1" customFormat="1" ht="12" customHeight="1">
      <c r="B88" s="30"/>
      <c r="C88" s="24" t="s">
        <v>21</v>
      </c>
      <c r="D88" s="31"/>
      <c r="E88" s="31"/>
      <c r="F88" s="22" t="str">
        <f>F12</f>
        <v xml:space="preserve"> </v>
      </c>
      <c r="G88" s="31"/>
      <c r="H88" s="31"/>
      <c r="I88" s="113" t="s">
        <v>23</v>
      </c>
      <c r="J88" s="115" t="str">
        <f>IF(J12="","",J12)</f>
        <v>5. 3. 2019</v>
      </c>
      <c r="K88" s="31"/>
      <c r="L88" s="31"/>
      <c r="M88" s="32"/>
    </row>
    <row r="89" spans="2:65" s="1" customFormat="1" ht="6.9" customHeight="1">
      <c r="B89" s="30"/>
      <c r="C89" s="31"/>
      <c r="D89" s="31"/>
      <c r="E89" s="31"/>
      <c r="F89" s="31"/>
      <c r="G89" s="31"/>
      <c r="H89" s="31"/>
      <c r="I89" s="112"/>
      <c r="J89" s="112"/>
      <c r="K89" s="31"/>
      <c r="L89" s="31"/>
      <c r="M89" s="32"/>
    </row>
    <row r="90" spans="2:65" s="1" customFormat="1" ht="13.65" customHeight="1">
      <c r="B90" s="30"/>
      <c r="C90" s="24" t="s">
        <v>25</v>
      </c>
      <c r="D90" s="31"/>
      <c r="E90" s="31"/>
      <c r="F90" s="22" t="str">
        <f>E15</f>
        <v xml:space="preserve"> </v>
      </c>
      <c r="G90" s="31"/>
      <c r="H90" s="31"/>
      <c r="I90" s="113" t="s">
        <v>29</v>
      </c>
      <c r="J90" s="142" t="str">
        <f>E21</f>
        <v xml:space="preserve"> </v>
      </c>
      <c r="K90" s="31"/>
      <c r="L90" s="31"/>
      <c r="M90" s="32"/>
    </row>
    <row r="91" spans="2:65" s="1" customFormat="1" ht="13.65" customHeight="1">
      <c r="B91" s="30"/>
      <c r="C91" s="24" t="s">
        <v>28</v>
      </c>
      <c r="D91" s="31"/>
      <c r="E91" s="31"/>
      <c r="F91" s="22" t="str">
        <f>IF(E18="","",E18)</f>
        <v>Siignalservis, a.s.</v>
      </c>
      <c r="G91" s="31"/>
      <c r="H91" s="31"/>
      <c r="I91" s="113" t="s">
        <v>30</v>
      </c>
      <c r="J91" s="142" t="str">
        <f>E24</f>
        <v xml:space="preserve"> </v>
      </c>
      <c r="K91" s="31"/>
      <c r="L91" s="31"/>
      <c r="M91" s="32"/>
    </row>
    <row r="92" spans="2:65" s="1" customFormat="1" ht="10.35" customHeight="1">
      <c r="B92" s="30"/>
      <c r="C92" s="31"/>
      <c r="D92" s="31"/>
      <c r="E92" s="31"/>
      <c r="F92" s="31"/>
      <c r="G92" s="31"/>
      <c r="H92" s="31"/>
      <c r="I92" s="112"/>
      <c r="J92" s="112"/>
      <c r="K92" s="31"/>
      <c r="L92" s="31"/>
      <c r="M92" s="32"/>
    </row>
    <row r="93" spans="2:65" s="8" customFormat="1" ht="29.25" customHeight="1">
      <c r="B93" s="161"/>
      <c r="C93" s="162" t="s">
        <v>135</v>
      </c>
      <c r="D93" s="163" t="s">
        <v>55</v>
      </c>
      <c r="E93" s="163" t="s">
        <v>51</v>
      </c>
      <c r="F93" s="163" t="s">
        <v>52</v>
      </c>
      <c r="G93" s="163" t="s">
        <v>136</v>
      </c>
      <c r="H93" s="163" t="s">
        <v>137</v>
      </c>
      <c r="I93" s="164" t="s">
        <v>138</v>
      </c>
      <c r="J93" s="164" t="s">
        <v>139</v>
      </c>
      <c r="K93" s="163" t="s">
        <v>121</v>
      </c>
      <c r="L93" s="165" t="s">
        <v>140</v>
      </c>
      <c r="M93" s="166"/>
      <c r="N93" s="59" t="s">
        <v>1</v>
      </c>
      <c r="O93" s="60" t="s">
        <v>40</v>
      </c>
      <c r="P93" s="60" t="s">
        <v>141</v>
      </c>
      <c r="Q93" s="60" t="s">
        <v>142</v>
      </c>
      <c r="R93" s="60" t="s">
        <v>143</v>
      </c>
      <c r="S93" s="60" t="s">
        <v>144</v>
      </c>
      <c r="T93" s="60" t="s">
        <v>145</v>
      </c>
      <c r="U93" s="60" t="s">
        <v>146</v>
      </c>
      <c r="V93" s="60" t="s">
        <v>147</v>
      </c>
      <c r="W93" s="60" t="s">
        <v>148</v>
      </c>
      <c r="X93" s="60" t="s">
        <v>149</v>
      </c>
      <c r="Y93" s="61" t="s">
        <v>150</v>
      </c>
    </row>
    <row r="94" spans="2:65" s="1" customFormat="1" ht="22.8" customHeight="1">
      <c r="B94" s="30"/>
      <c r="C94" s="66" t="s">
        <v>151</v>
      </c>
      <c r="D94" s="31"/>
      <c r="E94" s="31"/>
      <c r="F94" s="31"/>
      <c r="G94" s="31"/>
      <c r="H94" s="31"/>
      <c r="I94" s="112"/>
      <c r="J94" s="112"/>
      <c r="K94" s="167">
        <f>BK94</f>
        <v>36435</v>
      </c>
      <c r="L94" s="31"/>
      <c r="M94" s="32"/>
      <c r="N94" s="62"/>
      <c r="O94" s="63"/>
      <c r="P94" s="63"/>
      <c r="Q94" s="168">
        <f>Q95</f>
        <v>0</v>
      </c>
      <c r="R94" s="168">
        <f>R95</f>
        <v>36435</v>
      </c>
      <c r="S94" s="63"/>
      <c r="T94" s="169">
        <f>T95</f>
        <v>0</v>
      </c>
      <c r="U94" s="63"/>
      <c r="V94" s="169">
        <f>V95</f>
        <v>0</v>
      </c>
      <c r="W94" s="63"/>
      <c r="X94" s="169">
        <f>X95</f>
        <v>0</v>
      </c>
      <c r="Y94" s="64"/>
      <c r="AT94" s="12" t="s">
        <v>71</v>
      </c>
      <c r="AU94" s="12" t="s">
        <v>123</v>
      </c>
      <c r="BK94" s="170">
        <f>BK95</f>
        <v>36435</v>
      </c>
    </row>
    <row r="95" spans="2:65" s="9" customFormat="1" ht="25.95" customHeight="1">
      <c r="B95" s="171"/>
      <c r="C95" s="172"/>
      <c r="D95" s="173" t="s">
        <v>71</v>
      </c>
      <c r="E95" s="174" t="s">
        <v>152</v>
      </c>
      <c r="F95" s="174" t="s">
        <v>153</v>
      </c>
      <c r="G95" s="172"/>
      <c r="H95" s="172"/>
      <c r="I95" s="175"/>
      <c r="J95" s="175"/>
      <c r="K95" s="176">
        <f>BK95</f>
        <v>36435</v>
      </c>
      <c r="L95" s="172"/>
      <c r="M95" s="177"/>
      <c r="N95" s="178"/>
      <c r="O95" s="179"/>
      <c r="P95" s="179"/>
      <c r="Q95" s="180">
        <f>SUM(Q96:Q105)</f>
        <v>0</v>
      </c>
      <c r="R95" s="180">
        <f>SUM(R96:R105)</f>
        <v>36435</v>
      </c>
      <c r="S95" s="179"/>
      <c r="T95" s="181">
        <f>SUM(T96:T105)</f>
        <v>0</v>
      </c>
      <c r="U95" s="179"/>
      <c r="V95" s="181">
        <f>SUM(V96:V105)</f>
        <v>0</v>
      </c>
      <c r="W95" s="179"/>
      <c r="X95" s="181">
        <f>SUM(X96:X105)</f>
        <v>0</v>
      </c>
      <c r="Y95" s="182"/>
      <c r="AR95" s="183" t="s">
        <v>154</v>
      </c>
      <c r="AT95" s="184" t="s">
        <v>71</v>
      </c>
      <c r="AU95" s="184" t="s">
        <v>72</v>
      </c>
      <c r="AY95" s="183" t="s">
        <v>155</v>
      </c>
      <c r="BK95" s="185">
        <f>SUM(BK96:BK105)</f>
        <v>36435</v>
      </c>
    </row>
    <row r="96" spans="2:65" s="1" customFormat="1" ht="22.5" customHeight="1">
      <c r="B96" s="30"/>
      <c r="C96" s="186" t="s">
        <v>82</v>
      </c>
      <c r="D96" s="186" t="s">
        <v>157</v>
      </c>
      <c r="E96" s="187" t="s">
        <v>263</v>
      </c>
      <c r="F96" s="188" t="s">
        <v>264</v>
      </c>
      <c r="G96" s="189" t="s">
        <v>169</v>
      </c>
      <c r="H96" s="190">
        <v>1</v>
      </c>
      <c r="I96" s="191"/>
      <c r="J96" s="191">
        <v>793</v>
      </c>
      <c r="K96" s="192">
        <f>ROUND(P96*H96,2)</f>
        <v>793</v>
      </c>
      <c r="L96" s="188" t="s">
        <v>161</v>
      </c>
      <c r="M96" s="32"/>
      <c r="N96" s="193" t="s">
        <v>1</v>
      </c>
      <c r="O96" s="194" t="s">
        <v>41</v>
      </c>
      <c r="P96" s="195">
        <f>I96+J96</f>
        <v>793</v>
      </c>
      <c r="Q96" s="195">
        <f>ROUND(I96*H96,2)</f>
        <v>0</v>
      </c>
      <c r="R96" s="195">
        <f>ROUND(J96*H96,2)</f>
        <v>793</v>
      </c>
      <c r="S96" s="55"/>
      <c r="T96" s="196">
        <f>S96*H96</f>
        <v>0</v>
      </c>
      <c r="U96" s="196">
        <v>0</v>
      </c>
      <c r="V96" s="196">
        <f>U96*H96</f>
        <v>0</v>
      </c>
      <c r="W96" s="196">
        <v>0</v>
      </c>
      <c r="X96" s="196">
        <f>W96*H96</f>
        <v>0</v>
      </c>
      <c r="Y96" s="197" t="s">
        <v>1</v>
      </c>
      <c r="AR96" s="12" t="s">
        <v>162</v>
      </c>
      <c r="AT96" s="12" t="s">
        <v>157</v>
      </c>
      <c r="AU96" s="12" t="s">
        <v>80</v>
      </c>
      <c r="AY96" s="12" t="s">
        <v>155</v>
      </c>
      <c r="BE96" s="99">
        <f>IF(O96="základní",K96,0)</f>
        <v>793</v>
      </c>
      <c r="BF96" s="99">
        <f>IF(O96="snížená",K96,0)</f>
        <v>0</v>
      </c>
      <c r="BG96" s="99">
        <f>IF(O96="zákl. přenesená",K96,0)</f>
        <v>0</v>
      </c>
      <c r="BH96" s="99">
        <f>IF(O96="sníž. přenesená",K96,0)</f>
        <v>0</v>
      </c>
      <c r="BI96" s="99">
        <f>IF(O96="nulová",K96,0)</f>
        <v>0</v>
      </c>
      <c r="BJ96" s="12" t="s">
        <v>80</v>
      </c>
      <c r="BK96" s="99">
        <f>ROUND(P96*H96,2)</f>
        <v>793</v>
      </c>
      <c r="BL96" s="12" t="s">
        <v>162</v>
      </c>
      <c r="BM96" s="12" t="s">
        <v>265</v>
      </c>
    </row>
    <row r="97" spans="2:65" s="1" customFormat="1">
      <c r="B97" s="30"/>
      <c r="C97" s="31"/>
      <c r="D97" s="198" t="s">
        <v>164</v>
      </c>
      <c r="E97" s="31"/>
      <c r="F97" s="199" t="s">
        <v>266</v>
      </c>
      <c r="G97" s="31"/>
      <c r="H97" s="31"/>
      <c r="I97" s="112"/>
      <c r="J97" s="112"/>
      <c r="K97" s="31"/>
      <c r="L97" s="31"/>
      <c r="M97" s="32"/>
      <c r="N97" s="200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6"/>
      <c r="AT97" s="12" t="s">
        <v>164</v>
      </c>
      <c r="AU97" s="12" t="s">
        <v>80</v>
      </c>
    </row>
    <row r="98" spans="2:65" s="1" customFormat="1" ht="22.5" customHeight="1">
      <c r="B98" s="30"/>
      <c r="C98" s="186" t="s">
        <v>154</v>
      </c>
      <c r="D98" s="186" t="s">
        <v>157</v>
      </c>
      <c r="E98" s="187" t="s">
        <v>267</v>
      </c>
      <c r="F98" s="188" t="s">
        <v>268</v>
      </c>
      <c r="G98" s="189" t="s">
        <v>169</v>
      </c>
      <c r="H98" s="190">
        <v>1</v>
      </c>
      <c r="I98" s="191"/>
      <c r="J98" s="191">
        <v>30555</v>
      </c>
      <c r="K98" s="192">
        <f>ROUND(P98*H98,2)</f>
        <v>30555</v>
      </c>
      <c r="L98" s="188" t="s">
        <v>161</v>
      </c>
      <c r="M98" s="32"/>
      <c r="N98" s="193" t="s">
        <v>1</v>
      </c>
      <c r="O98" s="194" t="s">
        <v>41</v>
      </c>
      <c r="P98" s="195">
        <f>I98+J98</f>
        <v>30555</v>
      </c>
      <c r="Q98" s="195">
        <f>ROUND(I98*H98,2)</f>
        <v>0</v>
      </c>
      <c r="R98" s="195">
        <f>ROUND(J98*H98,2)</f>
        <v>30555</v>
      </c>
      <c r="S98" s="55"/>
      <c r="T98" s="196">
        <f>S98*H98</f>
        <v>0</v>
      </c>
      <c r="U98" s="196">
        <v>0</v>
      </c>
      <c r="V98" s="196">
        <f>U98*H98</f>
        <v>0</v>
      </c>
      <c r="W98" s="196">
        <v>0</v>
      </c>
      <c r="X98" s="196">
        <f>W98*H98</f>
        <v>0</v>
      </c>
      <c r="Y98" s="197" t="s">
        <v>1</v>
      </c>
      <c r="AR98" s="12" t="s">
        <v>162</v>
      </c>
      <c r="AT98" s="12" t="s">
        <v>157</v>
      </c>
      <c r="AU98" s="12" t="s">
        <v>80</v>
      </c>
      <c r="AY98" s="12" t="s">
        <v>155</v>
      </c>
      <c r="BE98" s="99">
        <f>IF(O98="základní",K98,0)</f>
        <v>30555</v>
      </c>
      <c r="BF98" s="99">
        <f>IF(O98="snížená",K98,0)</f>
        <v>0</v>
      </c>
      <c r="BG98" s="99">
        <f>IF(O98="zákl. přenesená",K98,0)</f>
        <v>0</v>
      </c>
      <c r="BH98" s="99">
        <f>IF(O98="sníž. přenesená",K98,0)</f>
        <v>0</v>
      </c>
      <c r="BI98" s="99">
        <f>IF(O98="nulová",K98,0)</f>
        <v>0</v>
      </c>
      <c r="BJ98" s="12" t="s">
        <v>80</v>
      </c>
      <c r="BK98" s="99">
        <f>ROUND(P98*H98,2)</f>
        <v>30555</v>
      </c>
      <c r="BL98" s="12" t="s">
        <v>162</v>
      </c>
      <c r="BM98" s="12" t="s">
        <v>269</v>
      </c>
    </row>
    <row r="99" spans="2:65" s="1" customFormat="1" ht="28.8">
      <c r="B99" s="30"/>
      <c r="C99" s="31"/>
      <c r="D99" s="198" t="s">
        <v>164</v>
      </c>
      <c r="E99" s="31"/>
      <c r="F99" s="199" t="s">
        <v>270</v>
      </c>
      <c r="G99" s="31"/>
      <c r="H99" s="31"/>
      <c r="I99" s="112"/>
      <c r="J99" s="112"/>
      <c r="K99" s="31"/>
      <c r="L99" s="31"/>
      <c r="M99" s="32"/>
      <c r="N99" s="200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6"/>
      <c r="AT99" s="12" t="s">
        <v>164</v>
      </c>
      <c r="AU99" s="12" t="s">
        <v>80</v>
      </c>
    </row>
    <row r="100" spans="2:65" s="1" customFormat="1" ht="22.5" customHeight="1">
      <c r="B100" s="30"/>
      <c r="C100" s="186" t="s">
        <v>199</v>
      </c>
      <c r="D100" s="186" t="s">
        <v>157</v>
      </c>
      <c r="E100" s="187" t="s">
        <v>271</v>
      </c>
      <c r="F100" s="188" t="s">
        <v>272</v>
      </c>
      <c r="G100" s="189" t="s">
        <v>169</v>
      </c>
      <c r="H100" s="190">
        <v>1</v>
      </c>
      <c r="I100" s="191"/>
      <c r="J100" s="191">
        <v>1717</v>
      </c>
      <c r="K100" s="192">
        <f>ROUND(P100*H100,2)</f>
        <v>1717</v>
      </c>
      <c r="L100" s="188" t="s">
        <v>161</v>
      </c>
      <c r="M100" s="32"/>
      <c r="N100" s="193" t="s">
        <v>1</v>
      </c>
      <c r="O100" s="194" t="s">
        <v>41</v>
      </c>
      <c r="P100" s="195">
        <f>I100+J100</f>
        <v>1717</v>
      </c>
      <c r="Q100" s="195">
        <f>ROUND(I100*H100,2)</f>
        <v>0</v>
      </c>
      <c r="R100" s="195">
        <f>ROUND(J100*H100,2)</f>
        <v>1717</v>
      </c>
      <c r="S100" s="55"/>
      <c r="T100" s="196">
        <f>S100*H100</f>
        <v>0</v>
      </c>
      <c r="U100" s="196">
        <v>0</v>
      </c>
      <c r="V100" s="196">
        <f>U100*H100</f>
        <v>0</v>
      </c>
      <c r="W100" s="196">
        <v>0</v>
      </c>
      <c r="X100" s="196">
        <f>W100*H100</f>
        <v>0</v>
      </c>
      <c r="Y100" s="197" t="s">
        <v>1</v>
      </c>
      <c r="AR100" s="12" t="s">
        <v>162</v>
      </c>
      <c r="AT100" s="12" t="s">
        <v>157</v>
      </c>
      <c r="AU100" s="12" t="s">
        <v>80</v>
      </c>
      <c r="AY100" s="12" t="s">
        <v>155</v>
      </c>
      <c r="BE100" s="99">
        <f>IF(O100="základní",K100,0)</f>
        <v>1717</v>
      </c>
      <c r="BF100" s="99">
        <f>IF(O100="snížená",K100,0)</f>
        <v>0</v>
      </c>
      <c r="BG100" s="99">
        <f>IF(O100="zákl. přenesená",K100,0)</f>
        <v>0</v>
      </c>
      <c r="BH100" s="99">
        <f>IF(O100="sníž. přenesená",K100,0)</f>
        <v>0</v>
      </c>
      <c r="BI100" s="99">
        <f>IF(O100="nulová",K100,0)</f>
        <v>0</v>
      </c>
      <c r="BJ100" s="12" t="s">
        <v>80</v>
      </c>
      <c r="BK100" s="99">
        <f>ROUND(P100*H100,2)</f>
        <v>1717</v>
      </c>
      <c r="BL100" s="12" t="s">
        <v>162</v>
      </c>
      <c r="BM100" s="12" t="s">
        <v>273</v>
      </c>
    </row>
    <row r="101" spans="2:65" s="1" customFormat="1" ht="19.2">
      <c r="B101" s="30"/>
      <c r="C101" s="31"/>
      <c r="D101" s="198" t="s">
        <v>164</v>
      </c>
      <c r="E101" s="31"/>
      <c r="F101" s="199" t="s">
        <v>274</v>
      </c>
      <c r="G101" s="31"/>
      <c r="H101" s="31"/>
      <c r="I101" s="112"/>
      <c r="J101" s="112"/>
      <c r="K101" s="31"/>
      <c r="L101" s="31"/>
      <c r="M101" s="32"/>
      <c r="N101" s="200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6"/>
      <c r="AT101" s="12" t="s">
        <v>164</v>
      </c>
      <c r="AU101" s="12" t="s">
        <v>80</v>
      </c>
    </row>
    <row r="102" spans="2:65" s="1" customFormat="1" ht="22.5" customHeight="1">
      <c r="B102" s="30"/>
      <c r="C102" s="186" t="s">
        <v>275</v>
      </c>
      <c r="D102" s="186" t="s">
        <v>157</v>
      </c>
      <c r="E102" s="187" t="s">
        <v>249</v>
      </c>
      <c r="F102" s="188" t="s">
        <v>250</v>
      </c>
      <c r="G102" s="189" t="s">
        <v>169</v>
      </c>
      <c r="H102" s="190">
        <v>1</v>
      </c>
      <c r="I102" s="191"/>
      <c r="J102" s="191">
        <v>732</v>
      </c>
      <c r="K102" s="192">
        <f>ROUND(P102*H102,2)</f>
        <v>732</v>
      </c>
      <c r="L102" s="188" t="s">
        <v>161</v>
      </c>
      <c r="M102" s="32"/>
      <c r="N102" s="193" t="s">
        <v>1</v>
      </c>
      <c r="O102" s="194" t="s">
        <v>41</v>
      </c>
      <c r="P102" s="195">
        <f>I102+J102</f>
        <v>732</v>
      </c>
      <c r="Q102" s="195">
        <f>ROUND(I102*H102,2)</f>
        <v>0</v>
      </c>
      <c r="R102" s="195">
        <f>ROUND(J102*H102,2)</f>
        <v>732</v>
      </c>
      <c r="S102" s="55"/>
      <c r="T102" s="196">
        <f>S102*H102</f>
        <v>0</v>
      </c>
      <c r="U102" s="196">
        <v>0</v>
      </c>
      <c r="V102" s="196">
        <f>U102*H102</f>
        <v>0</v>
      </c>
      <c r="W102" s="196">
        <v>0</v>
      </c>
      <c r="X102" s="196">
        <f>W102*H102</f>
        <v>0</v>
      </c>
      <c r="Y102" s="197" t="s">
        <v>1</v>
      </c>
      <c r="AR102" s="12" t="s">
        <v>162</v>
      </c>
      <c r="AT102" s="12" t="s">
        <v>157</v>
      </c>
      <c r="AU102" s="12" t="s">
        <v>80</v>
      </c>
      <c r="AY102" s="12" t="s">
        <v>155</v>
      </c>
      <c r="BE102" s="99">
        <f>IF(O102="základní",K102,0)</f>
        <v>732</v>
      </c>
      <c r="BF102" s="99">
        <f>IF(O102="snížená",K102,0)</f>
        <v>0</v>
      </c>
      <c r="BG102" s="99">
        <f>IF(O102="zákl. přenesená",K102,0)</f>
        <v>0</v>
      </c>
      <c r="BH102" s="99">
        <f>IF(O102="sníž. přenesená",K102,0)</f>
        <v>0</v>
      </c>
      <c r="BI102" s="99">
        <f>IF(O102="nulová",K102,0)</f>
        <v>0</v>
      </c>
      <c r="BJ102" s="12" t="s">
        <v>80</v>
      </c>
      <c r="BK102" s="99">
        <f>ROUND(P102*H102,2)</f>
        <v>732</v>
      </c>
      <c r="BL102" s="12" t="s">
        <v>162</v>
      </c>
      <c r="BM102" s="12" t="s">
        <v>276</v>
      </c>
    </row>
    <row r="103" spans="2:65" s="1" customFormat="1">
      <c r="B103" s="30"/>
      <c r="C103" s="31"/>
      <c r="D103" s="198" t="s">
        <v>164</v>
      </c>
      <c r="E103" s="31"/>
      <c r="F103" s="199" t="s">
        <v>252</v>
      </c>
      <c r="G103" s="31"/>
      <c r="H103" s="31"/>
      <c r="I103" s="112"/>
      <c r="J103" s="112">
        <v>0</v>
      </c>
      <c r="K103" s="31"/>
      <c r="L103" s="31"/>
      <c r="M103" s="32"/>
      <c r="N103" s="200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6"/>
      <c r="AT103" s="12" t="s">
        <v>164</v>
      </c>
      <c r="AU103" s="12" t="s">
        <v>80</v>
      </c>
    </row>
    <row r="104" spans="2:65" s="1" customFormat="1" ht="22.5" customHeight="1">
      <c r="B104" s="30"/>
      <c r="C104" s="186" t="s">
        <v>204</v>
      </c>
      <c r="D104" s="186" t="s">
        <v>157</v>
      </c>
      <c r="E104" s="187" t="s">
        <v>277</v>
      </c>
      <c r="F104" s="188" t="s">
        <v>278</v>
      </c>
      <c r="G104" s="189" t="s">
        <v>169</v>
      </c>
      <c r="H104" s="190">
        <v>1</v>
      </c>
      <c r="I104" s="191"/>
      <c r="J104" s="191">
        <v>2638</v>
      </c>
      <c r="K104" s="192">
        <f>ROUND(P104*H104,2)</f>
        <v>2638</v>
      </c>
      <c r="L104" s="188" t="s">
        <v>161</v>
      </c>
      <c r="M104" s="32"/>
      <c r="N104" s="193" t="s">
        <v>1</v>
      </c>
      <c r="O104" s="194" t="s">
        <v>41</v>
      </c>
      <c r="P104" s="195">
        <f>I104+J104</f>
        <v>2638</v>
      </c>
      <c r="Q104" s="195">
        <f>ROUND(I104*H104,2)</f>
        <v>0</v>
      </c>
      <c r="R104" s="195">
        <f>ROUND(J104*H104,2)</f>
        <v>2638</v>
      </c>
      <c r="S104" s="55"/>
      <c r="T104" s="196">
        <f>S104*H104</f>
        <v>0</v>
      </c>
      <c r="U104" s="196">
        <v>0</v>
      </c>
      <c r="V104" s="196">
        <f>U104*H104</f>
        <v>0</v>
      </c>
      <c r="W104" s="196">
        <v>0</v>
      </c>
      <c r="X104" s="196">
        <f>W104*H104</f>
        <v>0</v>
      </c>
      <c r="Y104" s="197" t="s">
        <v>1</v>
      </c>
      <c r="AR104" s="12" t="s">
        <v>162</v>
      </c>
      <c r="AT104" s="12" t="s">
        <v>157</v>
      </c>
      <c r="AU104" s="12" t="s">
        <v>80</v>
      </c>
      <c r="AY104" s="12" t="s">
        <v>155</v>
      </c>
      <c r="BE104" s="99">
        <f>IF(O104="základní",K104,0)</f>
        <v>2638</v>
      </c>
      <c r="BF104" s="99">
        <f>IF(O104="snížená",K104,0)</f>
        <v>0</v>
      </c>
      <c r="BG104" s="99">
        <f>IF(O104="zákl. přenesená",K104,0)</f>
        <v>0</v>
      </c>
      <c r="BH104" s="99">
        <f>IF(O104="sníž. přenesená",K104,0)</f>
        <v>0</v>
      </c>
      <c r="BI104" s="99">
        <f>IF(O104="nulová",K104,0)</f>
        <v>0</v>
      </c>
      <c r="BJ104" s="12" t="s">
        <v>80</v>
      </c>
      <c r="BK104" s="99">
        <f>ROUND(P104*H104,2)</f>
        <v>2638</v>
      </c>
      <c r="BL104" s="12" t="s">
        <v>162</v>
      </c>
      <c r="BM104" s="12" t="s">
        <v>279</v>
      </c>
    </row>
    <row r="105" spans="2:65" s="1" customFormat="1" ht="19.2">
      <c r="B105" s="30"/>
      <c r="C105" s="31"/>
      <c r="D105" s="198" t="s">
        <v>164</v>
      </c>
      <c r="E105" s="31"/>
      <c r="F105" s="199" t="s">
        <v>280</v>
      </c>
      <c r="G105" s="31"/>
      <c r="H105" s="31"/>
      <c r="I105" s="112"/>
      <c r="J105" s="112"/>
      <c r="K105" s="31"/>
      <c r="L105" s="31"/>
      <c r="M105" s="32"/>
      <c r="N105" s="201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3"/>
      <c r="AT105" s="12" t="s">
        <v>164</v>
      </c>
      <c r="AU105" s="12" t="s">
        <v>80</v>
      </c>
    </row>
    <row r="106" spans="2:65" s="1" customFormat="1" ht="6.9" customHeight="1">
      <c r="B106" s="42"/>
      <c r="C106" s="43"/>
      <c r="D106" s="43"/>
      <c r="E106" s="43"/>
      <c r="F106" s="43"/>
      <c r="G106" s="43"/>
      <c r="H106" s="43"/>
      <c r="I106" s="138"/>
      <c r="J106" s="138"/>
      <c r="K106" s="43"/>
      <c r="L106" s="43"/>
      <c r="M106" s="32"/>
    </row>
  </sheetData>
  <sheetProtection algorithmName="SHA-512" hashValue="DnTghV6/mDwc62sA0NHOTN7hEe+ehps1U+vwDEmhH7ERfHX2IU6zB32Gfoeks1S6pFTcv+lfiT+8aXKGHYgpzQ==" saltValue="pdRRMTsP1LrwgpZUpgXAdBjst99wsAvlGfCnuUNAjBYn+WNyI/Yl47NofBg4OOq49znY9/dJ5qDtcnRbiVA1iw==" spinCount="100000" sheet="1" objects="1" scenarios="1" formatColumns="0" formatRows="0" autoFilter="0"/>
  <autoFilter ref="C93:L105"/>
  <mergeCells count="14">
    <mergeCell ref="D72:F72"/>
    <mergeCell ref="E84:H84"/>
    <mergeCell ref="E86:H86"/>
    <mergeCell ref="M2:Z2"/>
    <mergeCell ref="E54:H54"/>
    <mergeCell ref="D68:F68"/>
    <mergeCell ref="D69:F69"/>
    <mergeCell ref="D70:F70"/>
    <mergeCell ref="D71:F71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716"/>
  <sheetViews>
    <sheetView showGridLines="0" topLeftCell="A86" workbookViewId="0">
      <selection activeCell="I714" sqref="I714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10" width="23.42578125" style="106" customWidth="1"/>
    <col min="11" max="11" width="23.42578125" customWidth="1"/>
    <col min="12" max="12" width="15.42578125" customWidth="1"/>
    <col min="13" max="13" width="9.28515625" customWidth="1"/>
    <col min="14" max="14" width="10.85546875" hidden="1" customWidth="1"/>
    <col min="15" max="15" width="9.28515625" hidden="1"/>
    <col min="16" max="25" width="14.140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2" t="s">
        <v>88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5"/>
      <c r="AT3" s="12" t="s">
        <v>82</v>
      </c>
    </row>
    <row r="4" spans="2:46" ht="24.9" customHeight="1">
      <c r="B4" s="15"/>
      <c r="D4" s="110" t="s">
        <v>113</v>
      </c>
      <c r="M4" s="15"/>
      <c r="N4" s="19" t="s">
        <v>11</v>
      </c>
      <c r="AT4" s="12" t="s">
        <v>4</v>
      </c>
    </row>
    <row r="5" spans="2:46" ht="6.9" customHeight="1">
      <c r="B5" s="15"/>
      <c r="M5" s="15"/>
    </row>
    <row r="6" spans="2:46" ht="12" customHeight="1">
      <c r="B6" s="15"/>
      <c r="D6" s="111" t="s">
        <v>17</v>
      </c>
      <c r="M6" s="15"/>
    </row>
    <row r="7" spans="2:46" ht="16.5" customHeight="1">
      <c r="B7" s="15"/>
      <c r="E7" s="272" t="str">
        <f>'Rekapitulace stavby'!K6</f>
        <v>Údržba, opravy a odstraňování závad u SSZT 2019 - 2022 revize o opravy EPS a EZS u SSZT Jihlava</v>
      </c>
      <c r="F7" s="273"/>
      <c r="G7" s="273"/>
      <c r="H7" s="273"/>
      <c r="M7" s="15"/>
    </row>
    <row r="8" spans="2:46" s="1" customFormat="1" ht="12" customHeight="1">
      <c r="B8" s="32"/>
      <c r="D8" s="111" t="s">
        <v>114</v>
      </c>
      <c r="I8" s="112"/>
      <c r="J8" s="112"/>
      <c r="M8" s="32"/>
    </row>
    <row r="9" spans="2:46" s="1" customFormat="1" ht="36.9" customHeight="1">
      <c r="B9" s="32"/>
      <c r="E9" s="274" t="s">
        <v>281</v>
      </c>
      <c r="F9" s="275"/>
      <c r="G9" s="275"/>
      <c r="H9" s="275"/>
      <c r="I9" s="112"/>
      <c r="J9" s="112"/>
      <c r="M9" s="32"/>
    </row>
    <row r="10" spans="2:46" s="1" customFormat="1">
      <c r="B10" s="32"/>
      <c r="I10" s="112"/>
      <c r="J10" s="112"/>
      <c r="M10" s="32"/>
    </row>
    <row r="11" spans="2:46" s="1" customFormat="1" ht="12" customHeight="1">
      <c r="B11" s="32"/>
      <c r="D11" s="111" t="s">
        <v>19</v>
      </c>
      <c r="F11" s="12" t="s">
        <v>1</v>
      </c>
      <c r="I11" s="113" t="s">
        <v>20</v>
      </c>
      <c r="J11" s="114" t="s">
        <v>1</v>
      </c>
      <c r="M11" s="32"/>
    </row>
    <row r="12" spans="2:46" s="1" customFormat="1" ht="12" customHeight="1">
      <c r="B12" s="32"/>
      <c r="D12" s="111" t="s">
        <v>21</v>
      </c>
      <c r="F12" s="12" t="s">
        <v>22</v>
      </c>
      <c r="I12" s="113" t="s">
        <v>23</v>
      </c>
      <c r="J12" s="115" t="str">
        <f>'Rekapitulace stavby'!AN8</f>
        <v>5. 3. 2019</v>
      </c>
      <c r="M12" s="32"/>
    </row>
    <row r="13" spans="2:46" s="1" customFormat="1" ht="10.8" customHeight="1">
      <c r="B13" s="32"/>
      <c r="I13" s="112"/>
      <c r="J13" s="112"/>
      <c r="M13" s="32"/>
    </row>
    <row r="14" spans="2:46" s="1" customFormat="1" ht="12" customHeight="1">
      <c r="B14" s="32"/>
      <c r="D14" s="111" t="s">
        <v>25</v>
      </c>
      <c r="I14" s="113" t="s">
        <v>26</v>
      </c>
      <c r="J14" s="114" t="str">
        <f>IF('Rekapitulace stavby'!AN10="","",'Rekapitulace stavby'!AN10)</f>
        <v/>
      </c>
      <c r="M14" s="32"/>
    </row>
    <row r="15" spans="2:46" s="1" customFormat="1" ht="18" customHeight="1">
      <c r="B15" s="32"/>
      <c r="E15" s="12" t="str">
        <f>IF('Rekapitulace stavby'!E11="","",'Rekapitulace stavby'!E11)</f>
        <v xml:space="preserve"> </v>
      </c>
      <c r="I15" s="113" t="s">
        <v>27</v>
      </c>
      <c r="J15" s="114" t="str">
        <f>IF('Rekapitulace stavby'!AN11="","",'Rekapitulace stavby'!AN11)</f>
        <v/>
      </c>
      <c r="M15" s="32"/>
    </row>
    <row r="16" spans="2:46" s="1" customFormat="1" ht="6.9" customHeight="1">
      <c r="B16" s="32"/>
      <c r="I16" s="112"/>
      <c r="J16" s="112"/>
      <c r="M16" s="32"/>
    </row>
    <row r="17" spans="2:13" s="1" customFormat="1" ht="12" customHeight="1">
      <c r="B17" s="32"/>
      <c r="D17" s="111" t="s">
        <v>28</v>
      </c>
      <c r="I17" s="113" t="s">
        <v>26</v>
      </c>
      <c r="J17" s="25" t="str">
        <f>'Rekapitulace stavby'!AN13</f>
        <v>28381670</v>
      </c>
      <c r="M17" s="32"/>
    </row>
    <row r="18" spans="2:13" s="1" customFormat="1" ht="18" customHeight="1">
      <c r="B18" s="32"/>
      <c r="E18" s="276" t="str">
        <f>'Rekapitulace stavby'!E14</f>
        <v>Siignalservis, a.s.</v>
      </c>
      <c r="F18" s="277"/>
      <c r="G18" s="277"/>
      <c r="H18" s="277"/>
      <c r="I18" s="113" t="s">
        <v>27</v>
      </c>
      <c r="J18" s="25" t="str">
        <f>'Rekapitulace stavby'!AN14</f>
        <v>CZ28381670</v>
      </c>
      <c r="M18" s="32"/>
    </row>
    <row r="19" spans="2:13" s="1" customFormat="1" ht="6.9" customHeight="1">
      <c r="B19" s="32"/>
      <c r="I19" s="112"/>
      <c r="J19" s="112"/>
      <c r="M19" s="32"/>
    </row>
    <row r="20" spans="2:13" s="1" customFormat="1" ht="12" customHeight="1">
      <c r="B20" s="32"/>
      <c r="D20" s="111" t="s">
        <v>29</v>
      </c>
      <c r="I20" s="113" t="s">
        <v>26</v>
      </c>
      <c r="J20" s="114" t="str">
        <f>IF('Rekapitulace stavby'!AN16="","",'Rekapitulace stavby'!AN16)</f>
        <v/>
      </c>
      <c r="M20" s="32"/>
    </row>
    <row r="21" spans="2:13" s="1" customFormat="1" ht="18" customHeight="1">
      <c r="B21" s="32"/>
      <c r="E21" s="12" t="str">
        <f>IF('Rekapitulace stavby'!E17="","",'Rekapitulace stavby'!E17)</f>
        <v xml:space="preserve"> </v>
      </c>
      <c r="I21" s="113" t="s">
        <v>27</v>
      </c>
      <c r="J21" s="114" t="str">
        <f>IF('Rekapitulace stavby'!AN17="","",'Rekapitulace stavby'!AN17)</f>
        <v/>
      </c>
      <c r="M21" s="32"/>
    </row>
    <row r="22" spans="2:13" s="1" customFormat="1" ht="6.9" customHeight="1">
      <c r="B22" s="32"/>
      <c r="I22" s="112"/>
      <c r="J22" s="112"/>
      <c r="M22" s="32"/>
    </row>
    <row r="23" spans="2:13" s="1" customFormat="1" ht="12" customHeight="1">
      <c r="B23" s="32"/>
      <c r="D23" s="111" t="s">
        <v>30</v>
      </c>
      <c r="I23" s="113" t="s">
        <v>26</v>
      </c>
      <c r="J23" s="114" t="str">
        <f>IF('Rekapitulace stavby'!AN19="","",'Rekapitulace stavby'!AN19)</f>
        <v/>
      </c>
      <c r="M23" s="32"/>
    </row>
    <row r="24" spans="2:13" s="1" customFormat="1" ht="18" customHeight="1">
      <c r="B24" s="32"/>
      <c r="E24" s="12" t="str">
        <f>IF('Rekapitulace stavby'!E20="","",'Rekapitulace stavby'!E20)</f>
        <v xml:space="preserve"> </v>
      </c>
      <c r="I24" s="113" t="s">
        <v>27</v>
      </c>
      <c r="J24" s="114" t="str">
        <f>IF('Rekapitulace stavby'!AN20="","",'Rekapitulace stavby'!AN20)</f>
        <v/>
      </c>
      <c r="M24" s="32"/>
    </row>
    <row r="25" spans="2:13" s="1" customFormat="1" ht="6.9" customHeight="1">
      <c r="B25" s="32"/>
      <c r="I25" s="112"/>
      <c r="J25" s="112"/>
      <c r="M25" s="32"/>
    </row>
    <row r="26" spans="2:13" s="1" customFormat="1" ht="12" customHeight="1">
      <c r="B26" s="32"/>
      <c r="D26" s="111" t="s">
        <v>31</v>
      </c>
      <c r="I26" s="112"/>
      <c r="J26" s="112"/>
      <c r="M26" s="32"/>
    </row>
    <row r="27" spans="2:13" s="6" customFormat="1" ht="16.5" customHeight="1">
      <c r="B27" s="116"/>
      <c r="E27" s="278" t="s">
        <v>1</v>
      </c>
      <c r="F27" s="278"/>
      <c r="G27" s="278"/>
      <c r="H27" s="278"/>
      <c r="I27" s="117"/>
      <c r="J27" s="117"/>
      <c r="M27" s="116"/>
    </row>
    <row r="28" spans="2:13" s="1" customFormat="1" ht="6.9" customHeight="1">
      <c r="B28" s="32"/>
      <c r="I28" s="112"/>
      <c r="J28" s="112"/>
      <c r="M28" s="32"/>
    </row>
    <row r="29" spans="2:13" s="1" customFormat="1" ht="6.9" customHeight="1">
      <c r="B29" s="32"/>
      <c r="D29" s="51"/>
      <c r="E29" s="51"/>
      <c r="F29" s="51"/>
      <c r="G29" s="51"/>
      <c r="H29" s="51"/>
      <c r="I29" s="118"/>
      <c r="J29" s="118"/>
      <c r="K29" s="51"/>
      <c r="L29" s="51"/>
      <c r="M29" s="32"/>
    </row>
    <row r="30" spans="2:13" s="1" customFormat="1" ht="14.4" customHeight="1">
      <c r="B30" s="32"/>
      <c r="D30" s="119" t="s">
        <v>116</v>
      </c>
      <c r="I30" s="112"/>
      <c r="J30" s="112"/>
      <c r="K30" s="120">
        <f>K63</f>
        <v>968477</v>
      </c>
      <c r="M30" s="32"/>
    </row>
    <row r="31" spans="2:13" s="1" customFormat="1">
      <c r="B31" s="32"/>
      <c r="E31" s="111" t="s">
        <v>33</v>
      </c>
      <c r="I31" s="112"/>
      <c r="J31" s="112"/>
      <c r="K31" s="121">
        <f>I63</f>
        <v>968477</v>
      </c>
      <c r="M31" s="32"/>
    </row>
    <row r="32" spans="2:13" s="1" customFormat="1">
      <c r="B32" s="32"/>
      <c r="E32" s="111" t="s">
        <v>34</v>
      </c>
      <c r="I32" s="112"/>
      <c r="J32" s="112"/>
      <c r="K32" s="121">
        <f>J63</f>
        <v>0</v>
      </c>
      <c r="M32" s="32"/>
    </row>
    <row r="33" spans="2:13" s="1" customFormat="1" ht="14.4" customHeight="1">
      <c r="B33" s="32"/>
      <c r="D33" s="122" t="s">
        <v>107</v>
      </c>
      <c r="I33" s="112"/>
      <c r="J33" s="112"/>
      <c r="K33" s="120">
        <f>K66</f>
        <v>0</v>
      </c>
      <c r="M33" s="32"/>
    </row>
    <row r="34" spans="2:13" s="1" customFormat="1" ht="25.35" customHeight="1">
      <c r="B34" s="32"/>
      <c r="D34" s="123" t="s">
        <v>36</v>
      </c>
      <c r="I34" s="112"/>
      <c r="J34" s="112"/>
      <c r="K34" s="124">
        <f>ROUND(K30 + K33, 2)</f>
        <v>968477</v>
      </c>
      <c r="M34" s="32"/>
    </row>
    <row r="35" spans="2:13" s="1" customFormat="1" ht="6.9" customHeight="1">
      <c r="B35" s="32"/>
      <c r="D35" s="51"/>
      <c r="E35" s="51"/>
      <c r="F35" s="51"/>
      <c r="G35" s="51"/>
      <c r="H35" s="51"/>
      <c r="I35" s="118"/>
      <c r="J35" s="118"/>
      <c r="K35" s="51"/>
      <c r="L35" s="51"/>
      <c r="M35" s="32"/>
    </row>
    <row r="36" spans="2:13" s="1" customFormat="1" ht="14.4" customHeight="1">
      <c r="B36" s="32"/>
      <c r="F36" s="125" t="s">
        <v>38</v>
      </c>
      <c r="I36" s="126" t="s">
        <v>37</v>
      </c>
      <c r="J36" s="112"/>
      <c r="K36" s="125" t="s">
        <v>39</v>
      </c>
      <c r="M36" s="32"/>
    </row>
    <row r="37" spans="2:13" s="1" customFormat="1" ht="14.4" customHeight="1">
      <c r="B37" s="32"/>
      <c r="D37" s="111" t="s">
        <v>40</v>
      </c>
      <c r="E37" s="111" t="s">
        <v>41</v>
      </c>
      <c r="F37" s="121">
        <f>ROUND((SUM(BE66:BE73) + SUM(BE93:BE715)),  2)</f>
        <v>968477</v>
      </c>
      <c r="I37" s="127">
        <v>0.21</v>
      </c>
      <c r="J37" s="112"/>
      <c r="K37" s="121">
        <f>ROUND(((SUM(BE66:BE73) + SUM(BE93:BE715))*I37),  2)</f>
        <v>203380.17</v>
      </c>
      <c r="M37" s="32"/>
    </row>
    <row r="38" spans="2:13" s="1" customFormat="1" ht="14.4" customHeight="1">
      <c r="B38" s="32"/>
      <c r="E38" s="111" t="s">
        <v>42</v>
      </c>
      <c r="F38" s="121">
        <f>ROUND((SUM(BF66:BF73) + SUM(BF93:BF715)),  2)</f>
        <v>0</v>
      </c>
      <c r="I38" s="127">
        <v>0.15</v>
      </c>
      <c r="J38" s="112"/>
      <c r="K38" s="121">
        <f>ROUND(((SUM(BF66:BF73) + SUM(BF93:BF715))*I38),  2)</f>
        <v>0</v>
      </c>
      <c r="M38" s="32"/>
    </row>
    <row r="39" spans="2:13" s="1" customFormat="1" ht="14.4" hidden="1" customHeight="1">
      <c r="B39" s="32"/>
      <c r="E39" s="111" t="s">
        <v>43</v>
      </c>
      <c r="F39" s="121">
        <f>ROUND((SUM(BG66:BG73) + SUM(BG93:BG715)),  2)</f>
        <v>0</v>
      </c>
      <c r="I39" s="127">
        <v>0.21</v>
      </c>
      <c r="J39" s="112"/>
      <c r="K39" s="121">
        <f>0</f>
        <v>0</v>
      </c>
      <c r="M39" s="32"/>
    </row>
    <row r="40" spans="2:13" s="1" customFormat="1" ht="14.4" hidden="1" customHeight="1">
      <c r="B40" s="32"/>
      <c r="E40" s="111" t="s">
        <v>44</v>
      </c>
      <c r="F40" s="121">
        <f>ROUND((SUM(BH66:BH73) + SUM(BH93:BH715)),  2)</f>
        <v>0</v>
      </c>
      <c r="I40" s="127">
        <v>0.15</v>
      </c>
      <c r="J40" s="112"/>
      <c r="K40" s="121">
        <f>0</f>
        <v>0</v>
      </c>
      <c r="M40" s="32"/>
    </row>
    <row r="41" spans="2:13" s="1" customFormat="1" ht="14.4" hidden="1" customHeight="1">
      <c r="B41" s="32"/>
      <c r="E41" s="111" t="s">
        <v>45</v>
      </c>
      <c r="F41" s="121">
        <f>ROUND((SUM(BI66:BI73) + SUM(BI93:BI715)),  2)</f>
        <v>0</v>
      </c>
      <c r="I41" s="127">
        <v>0</v>
      </c>
      <c r="J41" s="112"/>
      <c r="K41" s="121">
        <f>0</f>
        <v>0</v>
      </c>
      <c r="M41" s="32"/>
    </row>
    <row r="42" spans="2:13" s="1" customFormat="1" ht="6.9" customHeight="1">
      <c r="B42" s="32"/>
      <c r="I42" s="112"/>
      <c r="J42" s="112"/>
      <c r="M42" s="32"/>
    </row>
    <row r="43" spans="2:13" s="1" customFormat="1" ht="25.35" customHeight="1">
      <c r="B43" s="32"/>
      <c r="C43" s="128"/>
      <c r="D43" s="129" t="s">
        <v>46</v>
      </c>
      <c r="E43" s="130"/>
      <c r="F43" s="130"/>
      <c r="G43" s="131" t="s">
        <v>47</v>
      </c>
      <c r="H43" s="132" t="s">
        <v>48</v>
      </c>
      <c r="I43" s="133"/>
      <c r="J43" s="133"/>
      <c r="K43" s="134">
        <f>SUM(K34:K41)</f>
        <v>1171857.17</v>
      </c>
      <c r="L43" s="135"/>
      <c r="M43" s="32"/>
    </row>
    <row r="44" spans="2:13" s="1" customFormat="1" ht="14.4" customHeight="1">
      <c r="B44" s="136"/>
      <c r="C44" s="137"/>
      <c r="D44" s="137"/>
      <c r="E44" s="137"/>
      <c r="F44" s="137"/>
      <c r="G44" s="137"/>
      <c r="H44" s="137"/>
      <c r="I44" s="138"/>
      <c r="J44" s="138"/>
      <c r="K44" s="137"/>
      <c r="L44" s="137"/>
      <c r="M44" s="32"/>
    </row>
    <row r="48" spans="2:13" s="1" customFormat="1" ht="6.9" customHeight="1">
      <c r="B48" s="139"/>
      <c r="C48" s="140"/>
      <c r="D48" s="140"/>
      <c r="E48" s="140"/>
      <c r="F48" s="140"/>
      <c r="G48" s="140"/>
      <c r="H48" s="140"/>
      <c r="I48" s="141"/>
      <c r="J48" s="141"/>
      <c r="K48" s="140"/>
      <c r="L48" s="140"/>
      <c r="M48" s="32"/>
    </row>
    <row r="49" spans="2:47" s="1" customFormat="1" ht="24.9" customHeight="1">
      <c r="B49" s="30"/>
      <c r="C49" s="18" t="s">
        <v>117</v>
      </c>
      <c r="D49" s="31"/>
      <c r="E49" s="31"/>
      <c r="F49" s="31"/>
      <c r="G49" s="31"/>
      <c r="H49" s="31"/>
      <c r="I49" s="112"/>
      <c r="J49" s="112"/>
      <c r="K49" s="31"/>
      <c r="L49" s="31"/>
      <c r="M49" s="32"/>
    </row>
    <row r="50" spans="2:47" s="1" customFormat="1" ht="6.9" customHeight="1">
      <c r="B50" s="30"/>
      <c r="C50" s="31"/>
      <c r="D50" s="31"/>
      <c r="E50" s="31"/>
      <c r="F50" s="31"/>
      <c r="G50" s="31"/>
      <c r="H50" s="31"/>
      <c r="I50" s="112"/>
      <c r="J50" s="112"/>
      <c r="K50" s="31"/>
      <c r="L50" s="31"/>
      <c r="M50" s="32"/>
    </row>
    <row r="51" spans="2:47" s="1" customFormat="1" ht="12" customHeight="1">
      <c r="B51" s="30"/>
      <c r="C51" s="24" t="s">
        <v>17</v>
      </c>
      <c r="D51" s="31"/>
      <c r="E51" s="31"/>
      <c r="F51" s="31"/>
      <c r="G51" s="31"/>
      <c r="H51" s="31"/>
      <c r="I51" s="112"/>
      <c r="J51" s="112"/>
      <c r="K51" s="31"/>
      <c r="L51" s="31"/>
      <c r="M51" s="32"/>
    </row>
    <row r="52" spans="2:47" s="1" customFormat="1" ht="16.5" customHeight="1">
      <c r="B52" s="30"/>
      <c r="C52" s="31"/>
      <c r="D52" s="31"/>
      <c r="E52" s="270" t="str">
        <f>E7</f>
        <v>Údržba, opravy a odstraňování závad u SSZT 2019 - 2022 revize o opravy EPS a EZS u SSZT Jihlava</v>
      </c>
      <c r="F52" s="271"/>
      <c r="G52" s="271"/>
      <c r="H52" s="271"/>
      <c r="I52" s="112"/>
      <c r="J52" s="112"/>
      <c r="K52" s="31"/>
      <c r="L52" s="31"/>
      <c r="M52" s="32"/>
    </row>
    <row r="53" spans="2:47" s="1" customFormat="1" ht="12" customHeight="1">
      <c r="B53" s="30"/>
      <c r="C53" s="24" t="s">
        <v>114</v>
      </c>
      <c r="D53" s="31"/>
      <c r="E53" s="31"/>
      <c r="F53" s="31"/>
      <c r="G53" s="31"/>
      <c r="H53" s="31"/>
      <c r="I53" s="112"/>
      <c r="J53" s="112"/>
      <c r="K53" s="31"/>
      <c r="L53" s="31"/>
      <c r="M53" s="32"/>
    </row>
    <row r="54" spans="2:47" s="1" customFormat="1" ht="16.5" customHeight="1">
      <c r="B54" s="30"/>
      <c r="C54" s="31"/>
      <c r="D54" s="31"/>
      <c r="E54" s="224" t="str">
        <f>E9</f>
        <v>PS 07 - Materiál a náhradní díly EPS, EZS</v>
      </c>
      <c r="F54" s="244"/>
      <c r="G54" s="244"/>
      <c r="H54" s="244"/>
      <c r="I54" s="112"/>
      <c r="J54" s="112"/>
      <c r="K54" s="31"/>
      <c r="L54" s="31"/>
      <c r="M54" s="32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12"/>
      <c r="J55" s="112"/>
      <c r="K55" s="31"/>
      <c r="L55" s="31"/>
      <c r="M55" s="32"/>
    </row>
    <row r="56" spans="2:47" s="1" customFormat="1" ht="12" customHeight="1">
      <c r="B56" s="30"/>
      <c r="C56" s="24" t="s">
        <v>21</v>
      </c>
      <c r="D56" s="31"/>
      <c r="E56" s="31"/>
      <c r="F56" s="22" t="str">
        <f>F12</f>
        <v xml:space="preserve"> </v>
      </c>
      <c r="G56" s="31"/>
      <c r="H56" s="31"/>
      <c r="I56" s="113" t="s">
        <v>23</v>
      </c>
      <c r="J56" s="115" t="str">
        <f>IF(J12="","",J12)</f>
        <v>5. 3. 2019</v>
      </c>
      <c r="K56" s="31"/>
      <c r="L56" s="31"/>
      <c r="M56" s="32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12"/>
      <c r="J57" s="112"/>
      <c r="K57" s="31"/>
      <c r="L57" s="31"/>
      <c r="M57" s="32"/>
    </row>
    <row r="58" spans="2:47" s="1" customFormat="1" ht="13.65" customHeight="1">
      <c r="B58" s="30"/>
      <c r="C58" s="24" t="s">
        <v>25</v>
      </c>
      <c r="D58" s="31"/>
      <c r="E58" s="31"/>
      <c r="F58" s="22" t="str">
        <f>E15</f>
        <v xml:space="preserve"> </v>
      </c>
      <c r="G58" s="31"/>
      <c r="H58" s="31"/>
      <c r="I58" s="113" t="s">
        <v>29</v>
      </c>
      <c r="J58" s="142" t="str">
        <f>E21</f>
        <v xml:space="preserve"> </v>
      </c>
      <c r="K58" s="31"/>
      <c r="L58" s="31"/>
      <c r="M58" s="32"/>
    </row>
    <row r="59" spans="2:47" s="1" customFormat="1" ht="13.65" customHeight="1">
      <c r="B59" s="30"/>
      <c r="C59" s="24" t="s">
        <v>28</v>
      </c>
      <c r="D59" s="31"/>
      <c r="E59" s="31"/>
      <c r="F59" s="22" t="str">
        <f>IF(E18="","",E18)</f>
        <v>Siignalservis, a.s.</v>
      </c>
      <c r="G59" s="31"/>
      <c r="H59" s="31"/>
      <c r="I59" s="113" t="s">
        <v>30</v>
      </c>
      <c r="J59" s="142" t="str">
        <f>E24</f>
        <v xml:space="preserve"> </v>
      </c>
      <c r="K59" s="31"/>
      <c r="L59" s="31"/>
      <c r="M59" s="32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12"/>
      <c r="J60" s="112"/>
      <c r="K60" s="31"/>
      <c r="L60" s="31"/>
      <c r="M60" s="32"/>
    </row>
    <row r="61" spans="2:47" s="1" customFormat="1" ht="29.25" customHeight="1">
      <c r="B61" s="30"/>
      <c r="C61" s="143" t="s">
        <v>118</v>
      </c>
      <c r="D61" s="104"/>
      <c r="E61" s="104"/>
      <c r="F61" s="104"/>
      <c r="G61" s="104"/>
      <c r="H61" s="104"/>
      <c r="I61" s="144" t="s">
        <v>119</v>
      </c>
      <c r="J61" s="144" t="s">
        <v>120</v>
      </c>
      <c r="K61" s="145" t="s">
        <v>121</v>
      </c>
      <c r="L61" s="104"/>
      <c r="M61" s="32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12"/>
      <c r="J62" s="112"/>
      <c r="K62" s="31"/>
      <c r="L62" s="31"/>
      <c r="M62" s="32"/>
    </row>
    <row r="63" spans="2:47" s="1" customFormat="1" ht="22.8" customHeight="1">
      <c r="B63" s="30"/>
      <c r="C63" s="146" t="s">
        <v>122</v>
      </c>
      <c r="D63" s="31"/>
      <c r="E63" s="31"/>
      <c r="F63" s="31"/>
      <c r="G63" s="31"/>
      <c r="H63" s="31"/>
      <c r="I63" s="147">
        <f>Q93</f>
        <v>968477</v>
      </c>
      <c r="J63" s="147">
        <f>R93</f>
        <v>0</v>
      </c>
      <c r="K63" s="68">
        <f>K93</f>
        <v>968477</v>
      </c>
      <c r="L63" s="31"/>
      <c r="M63" s="32"/>
      <c r="AU63" s="12" t="s">
        <v>123</v>
      </c>
    </row>
    <row r="64" spans="2:47" s="1" customFormat="1" ht="21.75" customHeight="1">
      <c r="B64" s="30"/>
      <c r="C64" s="31"/>
      <c r="D64" s="31"/>
      <c r="E64" s="31"/>
      <c r="F64" s="31"/>
      <c r="G64" s="31"/>
      <c r="H64" s="31"/>
      <c r="I64" s="112"/>
      <c r="J64" s="112"/>
      <c r="K64" s="31"/>
      <c r="L64" s="31"/>
      <c r="M64" s="32"/>
    </row>
    <row r="65" spans="2:65" s="1" customFormat="1" ht="6.9" customHeight="1">
      <c r="B65" s="30"/>
      <c r="C65" s="31"/>
      <c r="D65" s="31"/>
      <c r="E65" s="31"/>
      <c r="F65" s="31"/>
      <c r="G65" s="31"/>
      <c r="H65" s="31"/>
      <c r="I65" s="112"/>
      <c r="J65" s="112"/>
      <c r="K65" s="31"/>
      <c r="L65" s="31"/>
      <c r="M65" s="32"/>
    </row>
    <row r="66" spans="2:65" s="1" customFormat="1" ht="29.25" customHeight="1">
      <c r="B66" s="30"/>
      <c r="C66" s="146" t="s">
        <v>125</v>
      </c>
      <c r="D66" s="31"/>
      <c r="E66" s="31"/>
      <c r="F66" s="31"/>
      <c r="G66" s="31"/>
      <c r="H66" s="31"/>
      <c r="I66" s="112"/>
      <c r="J66" s="112"/>
      <c r="K66" s="155">
        <f>ROUND(K67 + K68 + K69 + K70 + K71 + K72,2)</f>
        <v>0</v>
      </c>
      <c r="L66" s="31"/>
      <c r="M66" s="32"/>
      <c r="O66" s="156" t="s">
        <v>40</v>
      </c>
    </row>
    <row r="67" spans="2:65" s="1" customFormat="1" ht="18" customHeight="1">
      <c r="B67" s="30"/>
      <c r="C67" s="31"/>
      <c r="D67" s="231" t="s">
        <v>126</v>
      </c>
      <c r="E67" s="232"/>
      <c r="F67" s="232"/>
      <c r="G67" s="31"/>
      <c r="H67" s="31"/>
      <c r="I67" s="112"/>
      <c r="J67" s="112"/>
      <c r="K67" s="95">
        <v>0</v>
      </c>
      <c r="L67" s="31"/>
      <c r="M67" s="157"/>
      <c r="N67" s="112"/>
      <c r="O67" s="158" t="s">
        <v>41</v>
      </c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2"/>
      <c r="AH67" s="112"/>
      <c r="AI67" s="112"/>
      <c r="AJ67" s="112"/>
      <c r="AK67" s="112"/>
      <c r="AL67" s="112"/>
      <c r="AM67" s="112"/>
      <c r="AN67" s="112"/>
      <c r="AO67" s="112"/>
      <c r="AP67" s="112"/>
      <c r="AQ67" s="112"/>
      <c r="AR67" s="112"/>
      <c r="AS67" s="112"/>
      <c r="AT67" s="112"/>
      <c r="AU67" s="112"/>
      <c r="AV67" s="112"/>
      <c r="AW67" s="112"/>
      <c r="AX67" s="112"/>
      <c r="AY67" s="114" t="s">
        <v>127</v>
      </c>
      <c r="AZ67" s="112"/>
      <c r="BA67" s="112"/>
      <c r="BB67" s="112"/>
      <c r="BC67" s="112"/>
      <c r="BD67" s="112"/>
      <c r="BE67" s="159">
        <f t="shared" ref="BE67:BE72" si="0">IF(O67="základní",K67,0)</f>
        <v>0</v>
      </c>
      <c r="BF67" s="159">
        <f t="shared" ref="BF67:BF72" si="1">IF(O67="snížená",K67,0)</f>
        <v>0</v>
      </c>
      <c r="BG67" s="159">
        <f t="shared" ref="BG67:BG72" si="2">IF(O67="zákl. přenesená",K67,0)</f>
        <v>0</v>
      </c>
      <c r="BH67" s="159">
        <f t="shared" ref="BH67:BH72" si="3">IF(O67="sníž. přenesená",K67,0)</f>
        <v>0</v>
      </c>
      <c r="BI67" s="159">
        <f t="shared" ref="BI67:BI72" si="4">IF(O67="nulová",K67,0)</f>
        <v>0</v>
      </c>
      <c r="BJ67" s="114" t="s">
        <v>80</v>
      </c>
      <c r="BK67" s="112"/>
      <c r="BL67" s="112"/>
      <c r="BM67" s="112"/>
    </row>
    <row r="68" spans="2:65" s="1" customFormat="1" ht="18" customHeight="1">
      <c r="B68" s="30"/>
      <c r="C68" s="31"/>
      <c r="D68" s="231" t="s">
        <v>128</v>
      </c>
      <c r="E68" s="232"/>
      <c r="F68" s="232"/>
      <c r="G68" s="31"/>
      <c r="H68" s="31"/>
      <c r="I68" s="112"/>
      <c r="J68" s="112"/>
      <c r="K68" s="95">
        <v>0</v>
      </c>
      <c r="L68" s="31"/>
      <c r="M68" s="157"/>
      <c r="N68" s="112"/>
      <c r="O68" s="158" t="s">
        <v>41</v>
      </c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4" t="s">
        <v>127</v>
      </c>
      <c r="AZ68" s="112"/>
      <c r="BA68" s="112"/>
      <c r="BB68" s="112"/>
      <c r="BC68" s="112"/>
      <c r="BD68" s="112"/>
      <c r="BE68" s="159">
        <f t="shared" si="0"/>
        <v>0</v>
      </c>
      <c r="BF68" s="159">
        <f t="shared" si="1"/>
        <v>0</v>
      </c>
      <c r="BG68" s="159">
        <f t="shared" si="2"/>
        <v>0</v>
      </c>
      <c r="BH68" s="159">
        <f t="shared" si="3"/>
        <v>0</v>
      </c>
      <c r="BI68" s="159">
        <f t="shared" si="4"/>
        <v>0</v>
      </c>
      <c r="BJ68" s="114" t="s">
        <v>80</v>
      </c>
      <c r="BK68" s="112"/>
      <c r="BL68" s="112"/>
      <c r="BM68" s="112"/>
    </row>
    <row r="69" spans="2:65" s="1" customFormat="1" ht="18" customHeight="1">
      <c r="B69" s="30"/>
      <c r="C69" s="31"/>
      <c r="D69" s="231" t="s">
        <v>129</v>
      </c>
      <c r="E69" s="232"/>
      <c r="F69" s="232"/>
      <c r="G69" s="31"/>
      <c r="H69" s="31"/>
      <c r="I69" s="112"/>
      <c r="J69" s="112"/>
      <c r="K69" s="95">
        <v>0</v>
      </c>
      <c r="L69" s="31"/>
      <c r="M69" s="157"/>
      <c r="N69" s="112"/>
      <c r="O69" s="158" t="s">
        <v>41</v>
      </c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4" t="s">
        <v>127</v>
      </c>
      <c r="AZ69" s="112"/>
      <c r="BA69" s="112"/>
      <c r="BB69" s="112"/>
      <c r="BC69" s="112"/>
      <c r="BD69" s="112"/>
      <c r="BE69" s="159">
        <f t="shared" si="0"/>
        <v>0</v>
      </c>
      <c r="BF69" s="159">
        <f t="shared" si="1"/>
        <v>0</v>
      </c>
      <c r="BG69" s="159">
        <f t="shared" si="2"/>
        <v>0</v>
      </c>
      <c r="BH69" s="159">
        <f t="shared" si="3"/>
        <v>0</v>
      </c>
      <c r="BI69" s="159">
        <f t="shared" si="4"/>
        <v>0</v>
      </c>
      <c r="BJ69" s="114" t="s">
        <v>80</v>
      </c>
      <c r="BK69" s="112"/>
      <c r="BL69" s="112"/>
      <c r="BM69" s="112"/>
    </row>
    <row r="70" spans="2:65" s="1" customFormat="1" ht="18" customHeight="1">
      <c r="B70" s="30"/>
      <c r="C70" s="31"/>
      <c r="D70" s="231" t="s">
        <v>130</v>
      </c>
      <c r="E70" s="232"/>
      <c r="F70" s="232"/>
      <c r="G70" s="31"/>
      <c r="H70" s="31"/>
      <c r="I70" s="112"/>
      <c r="J70" s="112"/>
      <c r="K70" s="95">
        <v>0</v>
      </c>
      <c r="L70" s="31"/>
      <c r="M70" s="157"/>
      <c r="N70" s="112"/>
      <c r="O70" s="158" t="s">
        <v>41</v>
      </c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4" t="s">
        <v>127</v>
      </c>
      <c r="AZ70" s="112"/>
      <c r="BA70" s="112"/>
      <c r="BB70" s="112"/>
      <c r="BC70" s="112"/>
      <c r="BD70" s="112"/>
      <c r="BE70" s="159">
        <f t="shared" si="0"/>
        <v>0</v>
      </c>
      <c r="BF70" s="159">
        <f t="shared" si="1"/>
        <v>0</v>
      </c>
      <c r="BG70" s="159">
        <f t="shared" si="2"/>
        <v>0</v>
      </c>
      <c r="BH70" s="159">
        <f t="shared" si="3"/>
        <v>0</v>
      </c>
      <c r="BI70" s="159">
        <f t="shared" si="4"/>
        <v>0</v>
      </c>
      <c r="BJ70" s="114" t="s">
        <v>80</v>
      </c>
      <c r="BK70" s="112"/>
      <c r="BL70" s="112"/>
      <c r="BM70" s="112"/>
    </row>
    <row r="71" spans="2:65" s="1" customFormat="1" ht="18" customHeight="1">
      <c r="B71" s="30"/>
      <c r="C71" s="31"/>
      <c r="D71" s="231" t="s">
        <v>131</v>
      </c>
      <c r="E71" s="232"/>
      <c r="F71" s="232"/>
      <c r="G71" s="31"/>
      <c r="H71" s="31"/>
      <c r="I71" s="112"/>
      <c r="J71" s="112"/>
      <c r="K71" s="95">
        <v>0</v>
      </c>
      <c r="L71" s="31"/>
      <c r="M71" s="157"/>
      <c r="N71" s="112"/>
      <c r="O71" s="158" t="s">
        <v>41</v>
      </c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4" t="s">
        <v>127</v>
      </c>
      <c r="AZ71" s="112"/>
      <c r="BA71" s="112"/>
      <c r="BB71" s="112"/>
      <c r="BC71" s="112"/>
      <c r="BD71" s="112"/>
      <c r="BE71" s="159">
        <f t="shared" si="0"/>
        <v>0</v>
      </c>
      <c r="BF71" s="159">
        <f t="shared" si="1"/>
        <v>0</v>
      </c>
      <c r="BG71" s="159">
        <f t="shared" si="2"/>
        <v>0</v>
      </c>
      <c r="BH71" s="159">
        <f t="shared" si="3"/>
        <v>0</v>
      </c>
      <c r="BI71" s="159">
        <f t="shared" si="4"/>
        <v>0</v>
      </c>
      <c r="BJ71" s="114" t="s">
        <v>80</v>
      </c>
      <c r="BK71" s="112"/>
      <c r="BL71" s="112"/>
      <c r="BM71" s="112"/>
    </row>
    <row r="72" spans="2:65" s="1" customFormat="1" ht="18" customHeight="1">
      <c r="B72" s="30"/>
      <c r="C72" s="31"/>
      <c r="D72" s="94" t="s">
        <v>132</v>
      </c>
      <c r="E72" s="31"/>
      <c r="F72" s="31"/>
      <c r="G72" s="31"/>
      <c r="H72" s="31"/>
      <c r="I72" s="112"/>
      <c r="J72" s="112"/>
      <c r="K72" s="95">
        <f>ROUND(K30*T72,2)</f>
        <v>0</v>
      </c>
      <c r="L72" s="31"/>
      <c r="M72" s="157"/>
      <c r="N72" s="112"/>
      <c r="O72" s="158" t="s">
        <v>41</v>
      </c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4" t="s">
        <v>133</v>
      </c>
      <c r="AZ72" s="112"/>
      <c r="BA72" s="112"/>
      <c r="BB72" s="112"/>
      <c r="BC72" s="112"/>
      <c r="BD72" s="112"/>
      <c r="BE72" s="159">
        <f t="shared" si="0"/>
        <v>0</v>
      </c>
      <c r="BF72" s="159">
        <f t="shared" si="1"/>
        <v>0</v>
      </c>
      <c r="BG72" s="159">
        <f t="shared" si="2"/>
        <v>0</v>
      </c>
      <c r="BH72" s="159">
        <f t="shared" si="3"/>
        <v>0</v>
      </c>
      <c r="BI72" s="159">
        <f t="shared" si="4"/>
        <v>0</v>
      </c>
      <c r="BJ72" s="114" t="s">
        <v>80</v>
      </c>
      <c r="BK72" s="112"/>
      <c r="BL72" s="112"/>
      <c r="BM72" s="112"/>
    </row>
    <row r="73" spans="2:65" s="1" customFormat="1">
      <c r="B73" s="30"/>
      <c r="C73" s="31"/>
      <c r="D73" s="31"/>
      <c r="E73" s="31"/>
      <c r="F73" s="31"/>
      <c r="G73" s="31"/>
      <c r="H73" s="31"/>
      <c r="I73" s="112"/>
      <c r="J73" s="112"/>
      <c r="K73" s="31"/>
      <c r="L73" s="31"/>
      <c r="M73" s="32"/>
    </row>
    <row r="74" spans="2:65" s="1" customFormat="1" ht="29.25" customHeight="1">
      <c r="B74" s="30"/>
      <c r="C74" s="103" t="s">
        <v>112</v>
      </c>
      <c r="D74" s="104"/>
      <c r="E74" s="104"/>
      <c r="F74" s="104"/>
      <c r="G74" s="104"/>
      <c r="H74" s="104"/>
      <c r="I74" s="160"/>
      <c r="J74" s="160"/>
      <c r="K74" s="105">
        <f>ROUND(K63+K66,2)</f>
        <v>968477</v>
      </c>
      <c r="L74" s="104"/>
      <c r="M74" s="32"/>
    </row>
    <row r="75" spans="2:65" s="1" customFormat="1" ht="6.9" customHeight="1">
      <c r="B75" s="42"/>
      <c r="C75" s="43"/>
      <c r="D75" s="43"/>
      <c r="E75" s="43"/>
      <c r="F75" s="43"/>
      <c r="G75" s="43"/>
      <c r="H75" s="43"/>
      <c r="I75" s="138"/>
      <c r="J75" s="138"/>
      <c r="K75" s="43"/>
      <c r="L75" s="43"/>
      <c r="M75" s="32"/>
    </row>
    <row r="79" spans="2:65" s="1" customFormat="1" ht="6.9" customHeight="1">
      <c r="B79" s="44"/>
      <c r="C79" s="45"/>
      <c r="D79" s="45"/>
      <c r="E79" s="45"/>
      <c r="F79" s="45"/>
      <c r="G79" s="45"/>
      <c r="H79" s="45"/>
      <c r="I79" s="141"/>
      <c r="J79" s="141"/>
      <c r="K79" s="45"/>
      <c r="L79" s="45"/>
      <c r="M79" s="32"/>
    </row>
    <row r="80" spans="2:65" s="1" customFormat="1" ht="24.9" customHeight="1">
      <c r="B80" s="30"/>
      <c r="C80" s="18" t="s">
        <v>134</v>
      </c>
      <c r="D80" s="31"/>
      <c r="E80" s="31"/>
      <c r="F80" s="31"/>
      <c r="G80" s="31"/>
      <c r="H80" s="31"/>
      <c r="I80" s="112"/>
      <c r="J80" s="112"/>
      <c r="K80" s="31"/>
      <c r="L80" s="31"/>
      <c r="M80" s="32"/>
    </row>
    <row r="81" spans="2:65" s="1" customFormat="1" ht="6.9" customHeight="1">
      <c r="B81" s="30"/>
      <c r="C81" s="31"/>
      <c r="D81" s="31"/>
      <c r="E81" s="31"/>
      <c r="F81" s="31"/>
      <c r="G81" s="31"/>
      <c r="H81" s="31"/>
      <c r="I81" s="112"/>
      <c r="J81" s="112"/>
      <c r="K81" s="31"/>
      <c r="L81" s="31"/>
      <c r="M81" s="32"/>
    </row>
    <row r="82" spans="2:65" s="1" customFormat="1" ht="12" customHeight="1">
      <c r="B82" s="30"/>
      <c r="C82" s="24" t="s">
        <v>17</v>
      </c>
      <c r="D82" s="31"/>
      <c r="E82" s="31"/>
      <c r="F82" s="31"/>
      <c r="G82" s="31"/>
      <c r="H82" s="31"/>
      <c r="I82" s="112"/>
      <c r="J82" s="112"/>
      <c r="K82" s="31"/>
      <c r="L82" s="31"/>
      <c r="M82" s="32"/>
    </row>
    <row r="83" spans="2:65" s="1" customFormat="1" ht="16.5" customHeight="1">
      <c r="B83" s="30"/>
      <c r="C83" s="31"/>
      <c r="D83" s="31"/>
      <c r="E83" s="270" t="str">
        <f>E7</f>
        <v>Údržba, opravy a odstraňování závad u SSZT 2019 - 2022 revize o opravy EPS a EZS u SSZT Jihlava</v>
      </c>
      <c r="F83" s="271"/>
      <c r="G83" s="271"/>
      <c r="H83" s="271"/>
      <c r="I83" s="112"/>
      <c r="J83" s="112"/>
      <c r="K83" s="31"/>
      <c r="L83" s="31"/>
      <c r="M83" s="32"/>
    </row>
    <row r="84" spans="2:65" s="1" customFormat="1" ht="12" customHeight="1">
      <c r="B84" s="30"/>
      <c r="C84" s="24" t="s">
        <v>114</v>
      </c>
      <c r="D84" s="31"/>
      <c r="E84" s="31"/>
      <c r="F84" s="31"/>
      <c r="G84" s="31"/>
      <c r="H84" s="31"/>
      <c r="I84" s="112"/>
      <c r="J84" s="112"/>
      <c r="K84" s="31"/>
      <c r="L84" s="31"/>
      <c r="M84" s="32"/>
    </row>
    <row r="85" spans="2:65" s="1" customFormat="1" ht="16.5" customHeight="1">
      <c r="B85" s="30"/>
      <c r="C85" s="31"/>
      <c r="D85" s="31"/>
      <c r="E85" s="224" t="str">
        <f>E9</f>
        <v>PS 07 - Materiál a náhradní díly EPS, EZS</v>
      </c>
      <c r="F85" s="244"/>
      <c r="G85" s="244"/>
      <c r="H85" s="244"/>
      <c r="I85" s="112"/>
      <c r="J85" s="112"/>
      <c r="K85" s="31"/>
      <c r="L85" s="31"/>
      <c r="M85" s="32"/>
    </row>
    <row r="86" spans="2:65" s="1" customFormat="1" ht="6.9" customHeight="1">
      <c r="B86" s="30"/>
      <c r="C86" s="31"/>
      <c r="D86" s="31"/>
      <c r="E86" s="31"/>
      <c r="F86" s="31"/>
      <c r="G86" s="31"/>
      <c r="H86" s="31"/>
      <c r="I86" s="112"/>
      <c r="J86" s="112"/>
      <c r="K86" s="31"/>
      <c r="L86" s="31"/>
      <c r="M86" s="32"/>
    </row>
    <row r="87" spans="2:65" s="1" customFormat="1" ht="12" customHeight="1">
      <c r="B87" s="30"/>
      <c r="C87" s="24" t="s">
        <v>21</v>
      </c>
      <c r="D87" s="31"/>
      <c r="E87" s="31"/>
      <c r="F87" s="22" t="str">
        <f>F12</f>
        <v xml:space="preserve"> </v>
      </c>
      <c r="G87" s="31"/>
      <c r="H87" s="31"/>
      <c r="I87" s="113" t="s">
        <v>23</v>
      </c>
      <c r="J87" s="115" t="str">
        <f>IF(J12="","",J12)</f>
        <v>5. 3. 2019</v>
      </c>
      <c r="K87" s="31"/>
      <c r="L87" s="31"/>
      <c r="M87" s="32"/>
    </row>
    <row r="88" spans="2:65" s="1" customFormat="1" ht="6.9" customHeight="1">
      <c r="B88" s="30"/>
      <c r="C88" s="31"/>
      <c r="D88" s="31"/>
      <c r="E88" s="31"/>
      <c r="F88" s="31"/>
      <c r="G88" s="31"/>
      <c r="H88" s="31"/>
      <c r="I88" s="112"/>
      <c r="J88" s="112"/>
      <c r="K88" s="31"/>
      <c r="L88" s="31"/>
      <c r="M88" s="32"/>
    </row>
    <row r="89" spans="2:65" s="1" customFormat="1" ht="13.65" customHeight="1">
      <c r="B89" s="30"/>
      <c r="C89" s="24" t="s">
        <v>25</v>
      </c>
      <c r="D89" s="31"/>
      <c r="E89" s="31"/>
      <c r="F89" s="22" t="str">
        <f>E15</f>
        <v xml:space="preserve"> </v>
      </c>
      <c r="G89" s="31"/>
      <c r="H89" s="31"/>
      <c r="I89" s="113" t="s">
        <v>29</v>
      </c>
      <c r="J89" s="142" t="str">
        <f>E21</f>
        <v xml:space="preserve"> </v>
      </c>
      <c r="K89" s="31"/>
      <c r="L89" s="31"/>
      <c r="M89" s="32"/>
    </row>
    <row r="90" spans="2:65" s="1" customFormat="1" ht="13.65" customHeight="1">
      <c r="B90" s="30"/>
      <c r="C90" s="24" t="s">
        <v>28</v>
      </c>
      <c r="D90" s="31"/>
      <c r="E90" s="31"/>
      <c r="F90" s="22" t="str">
        <f>IF(E18="","",E18)</f>
        <v>Siignalservis, a.s.</v>
      </c>
      <c r="G90" s="31"/>
      <c r="H90" s="31"/>
      <c r="I90" s="113" t="s">
        <v>30</v>
      </c>
      <c r="J90" s="142" t="str">
        <f>E24</f>
        <v xml:space="preserve"> </v>
      </c>
      <c r="K90" s="31"/>
      <c r="L90" s="31"/>
      <c r="M90" s="32"/>
    </row>
    <row r="91" spans="2:65" s="1" customFormat="1" ht="10.35" customHeight="1">
      <c r="B91" s="30"/>
      <c r="C91" s="31"/>
      <c r="D91" s="31"/>
      <c r="E91" s="31"/>
      <c r="F91" s="31"/>
      <c r="G91" s="31"/>
      <c r="H91" s="31"/>
      <c r="I91" s="112"/>
      <c r="J91" s="112"/>
      <c r="K91" s="31"/>
      <c r="L91" s="31"/>
      <c r="M91" s="32"/>
    </row>
    <row r="92" spans="2:65" s="8" customFormat="1" ht="29.25" customHeight="1">
      <c r="B92" s="161"/>
      <c r="C92" s="162" t="s">
        <v>135</v>
      </c>
      <c r="D92" s="163" t="s">
        <v>55</v>
      </c>
      <c r="E92" s="163" t="s">
        <v>51</v>
      </c>
      <c r="F92" s="163" t="s">
        <v>52</v>
      </c>
      <c r="G92" s="163" t="s">
        <v>136</v>
      </c>
      <c r="H92" s="163" t="s">
        <v>137</v>
      </c>
      <c r="I92" s="164" t="s">
        <v>138</v>
      </c>
      <c r="J92" s="164" t="s">
        <v>139</v>
      </c>
      <c r="K92" s="163" t="s">
        <v>121</v>
      </c>
      <c r="L92" s="165" t="s">
        <v>140</v>
      </c>
      <c r="M92" s="166"/>
      <c r="N92" s="59" t="s">
        <v>1</v>
      </c>
      <c r="O92" s="60" t="s">
        <v>40</v>
      </c>
      <c r="P92" s="60" t="s">
        <v>141</v>
      </c>
      <c r="Q92" s="60" t="s">
        <v>142</v>
      </c>
      <c r="R92" s="60" t="s">
        <v>143</v>
      </c>
      <c r="S92" s="60" t="s">
        <v>144</v>
      </c>
      <c r="T92" s="60" t="s">
        <v>145</v>
      </c>
      <c r="U92" s="60" t="s">
        <v>146</v>
      </c>
      <c r="V92" s="60" t="s">
        <v>147</v>
      </c>
      <c r="W92" s="60" t="s">
        <v>148</v>
      </c>
      <c r="X92" s="60" t="s">
        <v>149</v>
      </c>
      <c r="Y92" s="61" t="s">
        <v>150</v>
      </c>
    </row>
    <row r="93" spans="2:65" s="1" customFormat="1" ht="22.8" customHeight="1">
      <c r="B93" s="30"/>
      <c r="C93" s="66" t="s">
        <v>151</v>
      </c>
      <c r="D93" s="31"/>
      <c r="E93" s="31"/>
      <c r="F93" s="31"/>
      <c r="G93" s="31"/>
      <c r="H93" s="31"/>
      <c r="I93" s="112"/>
      <c r="J93" s="112"/>
      <c r="K93" s="167">
        <f>BK93</f>
        <v>968477</v>
      </c>
      <c r="L93" s="31"/>
      <c r="M93" s="32"/>
      <c r="N93" s="62"/>
      <c r="O93" s="63"/>
      <c r="P93" s="63"/>
      <c r="Q93" s="168">
        <f>SUM(Q94:Q715)</f>
        <v>968477</v>
      </c>
      <c r="R93" s="168">
        <f>SUM(R94:R715)</f>
        <v>0</v>
      </c>
      <c r="S93" s="63"/>
      <c r="T93" s="169">
        <f>SUM(T94:T715)</f>
        <v>0</v>
      </c>
      <c r="U93" s="63"/>
      <c r="V93" s="169">
        <f>SUM(V94:V715)</f>
        <v>0</v>
      </c>
      <c r="W93" s="63"/>
      <c r="X93" s="169">
        <f>SUM(X94:X715)</f>
        <v>0</v>
      </c>
      <c r="Y93" s="64"/>
      <c r="AT93" s="12" t="s">
        <v>71</v>
      </c>
      <c r="AU93" s="12" t="s">
        <v>123</v>
      </c>
      <c r="BK93" s="170">
        <f>SUM(BK94:BK715)</f>
        <v>968477</v>
      </c>
    </row>
    <row r="94" spans="2:65" s="1" customFormat="1" ht="22.5" customHeight="1">
      <c r="B94" s="30"/>
      <c r="C94" s="204" t="s">
        <v>80</v>
      </c>
      <c r="D94" s="204" t="s">
        <v>282</v>
      </c>
      <c r="E94" s="205" t="s">
        <v>283</v>
      </c>
      <c r="F94" s="206" t="s">
        <v>284</v>
      </c>
      <c r="G94" s="207" t="s">
        <v>169</v>
      </c>
      <c r="H94" s="208">
        <v>1</v>
      </c>
      <c r="I94" s="209">
        <v>68502</v>
      </c>
      <c r="J94" s="210"/>
      <c r="K94" s="211">
        <f>ROUND(P94*H94,2)</f>
        <v>68502</v>
      </c>
      <c r="L94" s="206" t="s">
        <v>161</v>
      </c>
      <c r="M94" s="212"/>
      <c r="N94" s="213" t="s">
        <v>1</v>
      </c>
      <c r="O94" s="194" t="s">
        <v>41</v>
      </c>
      <c r="P94" s="195">
        <f>I94+J94</f>
        <v>68502</v>
      </c>
      <c r="Q94" s="195">
        <f>ROUND(I94*H94,2)</f>
        <v>68502</v>
      </c>
      <c r="R94" s="195">
        <f>ROUND(J94*H94,2)</f>
        <v>0</v>
      </c>
      <c r="S94" s="55"/>
      <c r="T94" s="196">
        <f>S94*H94</f>
        <v>0</v>
      </c>
      <c r="U94" s="196">
        <v>0</v>
      </c>
      <c r="V94" s="196">
        <f>U94*H94</f>
        <v>0</v>
      </c>
      <c r="W94" s="196">
        <v>0</v>
      </c>
      <c r="X94" s="196">
        <f>W94*H94</f>
        <v>0</v>
      </c>
      <c r="Y94" s="197" t="s">
        <v>1</v>
      </c>
      <c r="AR94" s="12" t="s">
        <v>214</v>
      </c>
      <c r="AT94" s="12" t="s">
        <v>282</v>
      </c>
      <c r="AU94" s="12" t="s">
        <v>72</v>
      </c>
      <c r="AY94" s="12" t="s">
        <v>155</v>
      </c>
      <c r="BE94" s="99">
        <f>IF(O94="základní",K94,0)</f>
        <v>68502</v>
      </c>
      <c r="BF94" s="99">
        <f>IF(O94="snížená",K94,0)</f>
        <v>0</v>
      </c>
      <c r="BG94" s="99">
        <f>IF(O94="zákl. přenesená",K94,0)</f>
        <v>0</v>
      </c>
      <c r="BH94" s="99">
        <f>IF(O94="sníž. přenesená",K94,0)</f>
        <v>0</v>
      </c>
      <c r="BI94" s="99">
        <f>IF(O94="nulová",K94,0)</f>
        <v>0</v>
      </c>
      <c r="BJ94" s="12" t="s">
        <v>80</v>
      </c>
      <c r="BK94" s="99">
        <f>ROUND(P94*H94,2)</f>
        <v>68502</v>
      </c>
      <c r="BL94" s="12" t="s">
        <v>154</v>
      </c>
      <c r="BM94" s="12" t="s">
        <v>285</v>
      </c>
    </row>
    <row r="95" spans="2:65" s="1" customFormat="1">
      <c r="B95" s="30"/>
      <c r="C95" s="31"/>
      <c r="D95" s="198" t="s">
        <v>164</v>
      </c>
      <c r="E95" s="31"/>
      <c r="F95" s="199" t="s">
        <v>284</v>
      </c>
      <c r="G95" s="31"/>
      <c r="H95" s="31"/>
      <c r="I95" s="112"/>
      <c r="J95" s="112"/>
      <c r="K95" s="31"/>
      <c r="L95" s="31"/>
      <c r="M95" s="32"/>
      <c r="N95" s="200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6"/>
      <c r="AT95" s="12" t="s">
        <v>164</v>
      </c>
      <c r="AU95" s="12" t="s">
        <v>72</v>
      </c>
    </row>
    <row r="96" spans="2:65" s="1" customFormat="1" ht="22.5" customHeight="1">
      <c r="B96" s="30"/>
      <c r="C96" s="204" t="s">
        <v>286</v>
      </c>
      <c r="D96" s="204" t="s">
        <v>282</v>
      </c>
      <c r="E96" s="205" t="s">
        <v>287</v>
      </c>
      <c r="F96" s="206" t="s">
        <v>288</v>
      </c>
      <c r="G96" s="207" t="s">
        <v>289</v>
      </c>
      <c r="H96" s="208">
        <v>1</v>
      </c>
      <c r="I96" s="209">
        <v>176400</v>
      </c>
      <c r="J96" s="210"/>
      <c r="K96" s="211">
        <f>ROUND(P96*H96,2)</f>
        <v>176400</v>
      </c>
      <c r="L96" s="206" t="s">
        <v>161</v>
      </c>
      <c r="M96" s="212"/>
      <c r="N96" s="213" t="s">
        <v>1</v>
      </c>
      <c r="O96" s="194" t="s">
        <v>41</v>
      </c>
      <c r="P96" s="195">
        <f>I96+J96</f>
        <v>176400</v>
      </c>
      <c r="Q96" s="195">
        <f>ROUND(I96*H96,2)</f>
        <v>176400</v>
      </c>
      <c r="R96" s="195">
        <f>ROUND(J96*H96,2)</f>
        <v>0</v>
      </c>
      <c r="S96" s="55"/>
      <c r="T96" s="196">
        <f>S96*H96</f>
        <v>0</v>
      </c>
      <c r="U96" s="196">
        <v>0</v>
      </c>
      <c r="V96" s="196">
        <f>U96*H96</f>
        <v>0</v>
      </c>
      <c r="W96" s="196">
        <v>0</v>
      </c>
      <c r="X96" s="196">
        <f>W96*H96</f>
        <v>0</v>
      </c>
      <c r="Y96" s="197" t="s">
        <v>1</v>
      </c>
      <c r="AR96" s="12" t="s">
        <v>290</v>
      </c>
      <c r="AT96" s="12" t="s">
        <v>282</v>
      </c>
      <c r="AU96" s="12" t="s">
        <v>72</v>
      </c>
      <c r="AY96" s="12" t="s">
        <v>155</v>
      </c>
      <c r="BE96" s="99">
        <f>IF(O96="základní",K96,0)</f>
        <v>176400</v>
      </c>
      <c r="BF96" s="99">
        <f>IF(O96="snížená",K96,0)</f>
        <v>0</v>
      </c>
      <c r="BG96" s="99">
        <f>IF(O96="zákl. přenesená",K96,0)</f>
        <v>0</v>
      </c>
      <c r="BH96" s="99">
        <f>IF(O96="sníž. přenesená",K96,0)</f>
        <v>0</v>
      </c>
      <c r="BI96" s="99">
        <f>IF(O96="nulová",K96,0)</f>
        <v>0</v>
      </c>
      <c r="BJ96" s="12" t="s">
        <v>80</v>
      </c>
      <c r="BK96" s="99">
        <f>ROUND(P96*H96,2)</f>
        <v>176400</v>
      </c>
      <c r="BL96" s="12" t="s">
        <v>290</v>
      </c>
      <c r="BM96" s="12" t="s">
        <v>291</v>
      </c>
    </row>
    <row r="97" spans="2:65" s="1" customFormat="1">
      <c r="B97" s="30"/>
      <c r="C97" s="31"/>
      <c r="D97" s="198" t="s">
        <v>164</v>
      </c>
      <c r="E97" s="31"/>
      <c r="F97" s="199" t="s">
        <v>288</v>
      </c>
      <c r="G97" s="31"/>
      <c r="H97" s="31"/>
      <c r="I97" s="112"/>
      <c r="J97" s="112"/>
      <c r="K97" s="31"/>
      <c r="L97" s="31"/>
      <c r="M97" s="32"/>
      <c r="N97" s="200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6"/>
      <c r="AT97" s="12" t="s">
        <v>164</v>
      </c>
      <c r="AU97" s="12" t="s">
        <v>72</v>
      </c>
    </row>
    <row r="98" spans="2:65" s="1" customFormat="1" ht="22.5" customHeight="1">
      <c r="B98" s="30"/>
      <c r="C98" s="204" t="s">
        <v>82</v>
      </c>
      <c r="D98" s="204" t="s">
        <v>282</v>
      </c>
      <c r="E98" s="205" t="s">
        <v>292</v>
      </c>
      <c r="F98" s="206" t="s">
        <v>293</v>
      </c>
      <c r="G98" s="207" t="s">
        <v>169</v>
      </c>
      <c r="H98" s="208">
        <v>1</v>
      </c>
      <c r="I98" s="209">
        <v>39102</v>
      </c>
      <c r="J98" s="210"/>
      <c r="K98" s="211">
        <f>ROUND(P98*H98,2)</f>
        <v>39102</v>
      </c>
      <c r="L98" s="206" t="s">
        <v>161</v>
      </c>
      <c r="M98" s="212"/>
      <c r="N98" s="213" t="s">
        <v>1</v>
      </c>
      <c r="O98" s="194" t="s">
        <v>41</v>
      </c>
      <c r="P98" s="195">
        <f>I98+J98</f>
        <v>39102</v>
      </c>
      <c r="Q98" s="195">
        <f>ROUND(I98*H98,2)</f>
        <v>39102</v>
      </c>
      <c r="R98" s="195">
        <f>ROUND(J98*H98,2)</f>
        <v>0</v>
      </c>
      <c r="S98" s="55"/>
      <c r="T98" s="196">
        <f>S98*H98</f>
        <v>0</v>
      </c>
      <c r="U98" s="196">
        <v>0</v>
      </c>
      <c r="V98" s="196">
        <f>U98*H98</f>
        <v>0</v>
      </c>
      <c r="W98" s="196">
        <v>0</v>
      </c>
      <c r="X98" s="196">
        <f>W98*H98</f>
        <v>0</v>
      </c>
      <c r="Y98" s="197" t="s">
        <v>1</v>
      </c>
      <c r="AR98" s="12" t="s">
        <v>290</v>
      </c>
      <c r="AT98" s="12" t="s">
        <v>282</v>
      </c>
      <c r="AU98" s="12" t="s">
        <v>72</v>
      </c>
      <c r="AY98" s="12" t="s">
        <v>155</v>
      </c>
      <c r="BE98" s="99">
        <f>IF(O98="základní",K98,0)</f>
        <v>39102</v>
      </c>
      <c r="BF98" s="99">
        <f>IF(O98="snížená",K98,0)</f>
        <v>0</v>
      </c>
      <c r="BG98" s="99">
        <f>IF(O98="zákl. přenesená",K98,0)</f>
        <v>0</v>
      </c>
      <c r="BH98" s="99">
        <f>IF(O98="sníž. přenesená",K98,0)</f>
        <v>0</v>
      </c>
      <c r="BI98" s="99">
        <f>IF(O98="nulová",K98,0)</f>
        <v>0</v>
      </c>
      <c r="BJ98" s="12" t="s">
        <v>80</v>
      </c>
      <c r="BK98" s="99">
        <f>ROUND(P98*H98,2)</f>
        <v>39102</v>
      </c>
      <c r="BL98" s="12" t="s">
        <v>290</v>
      </c>
      <c r="BM98" s="12" t="s">
        <v>294</v>
      </c>
    </row>
    <row r="99" spans="2:65" s="1" customFormat="1">
      <c r="B99" s="30"/>
      <c r="C99" s="31"/>
      <c r="D99" s="198" t="s">
        <v>164</v>
      </c>
      <c r="E99" s="31"/>
      <c r="F99" s="199" t="s">
        <v>293</v>
      </c>
      <c r="G99" s="31"/>
      <c r="H99" s="31"/>
      <c r="I99" s="112"/>
      <c r="J99" s="112"/>
      <c r="K99" s="31"/>
      <c r="L99" s="31"/>
      <c r="M99" s="32"/>
      <c r="N99" s="200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6"/>
      <c r="AT99" s="12" t="s">
        <v>164</v>
      </c>
      <c r="AU99" s="12" t="s">
        <v>72</v>
      </c>
    </row>
    <row r="100" spans="2:65" s="1" customFormat="1" ht="22.5" customHeight="1">
      <c r="B100" s="30"/>
      <c r="C100" s="204" t="s">
        <v>190</v>
      </c>
      <c r="D100" s="204" t="s">
        <v>282</v>
      </c>
      <c r="E100" s="205" t="s">
        <v>295</v>
      </c>
      <c r="F100" s="206" t="s">
        <v>296</v>
      </c>
      <c r="G100" s="207" t="s">
        <v>169</v>
      </c>
      <c r="H100" s="208">
        <v>1</v>
      </c>
      <c r="I100" s="209">
        <v>29204</v>
      </c>
      <c r="J100" s="210"/>
      <c r="K100" s="211">
        <f>ROUND(P100*H100,2)</f>
        <v>29204</v>
      </c>
      <c r="L100" s="206" t="s">
        <v>161</v>
      </c>
      <c r="M100" s="212"/>
      <c r="N100" s="213" t="s">
        <v>1</v>
      </c>
      <c r="O100" s="194" t="s">
        <v>41</v>
      </c>
      <c r="P100" s="195">
        <f>I100+J100</f>
        <v>29204</v>
      </c>
      <c r="Q100" s="195">
        <f>ROUND(I100*H100,2)</f>
        <v>29204</v>
      </c>
      <c r="R100" s="195">
        <f>ROUND(J100*H100,2)</f>
        <v>0</v>
      </c>
      <c r="S100" s="55"/>
      <c r="T100" s="196">
        <f>S100*H100</f>
        <v>0</v>
      </c>
      <c r="U100" s="196">
        <v>0</v>
      </c>
      <c r="V100" s="196">
        <f>U100*H100</f>
        <v>0</v>
      </c>
      <c r="W100" s="196">
        <v>0</v>
      </c>
      <c r="X100" s="196">
        <f>W100*H100</f>
        <v>0</v>
      </c>
      <c r="Y100" s="197" t="s">
        <v>1</v>
      </c>
      <c r="AR100" s="12" t="s">
        <v>290</v>
      </c>
      <c r="AT100" s="12" t="s">
        <v>282</v>
      </c>
      <c r="AU100" s="12" t="s">
        <v>72</v>
      </c>
      <c r="AY100" s="12" t="s">
        <v>155</v>
      </c>
      <c r="BE100" s="99">
        <f>IF(O100="základní",K100,0)</f>
        <v>29204</v>
      </c>
      <c r="BF100" s="99">
        <f>IF(O100="snížená",K100,0)</f>
        <v>0</v>
      </c>
      <c r="BG100" s="99">
        <f>IF(O100="zákl. přenesená",K100,0)</f>
        <v>0</v>
      </c>
      <c r="BH100" s="99">
        <f>IF(O100="sníž. přenesená",K100,0)</f>
        <v>0</v>
      </c>
      <c r="BI100" s="99">
        <f>IF(O100="nulová",K100,0)</f>
        <v>0</v>
      </c>
      <c r="BJ100" s="12" t="s">
        <v>80</v>
      </c>
      <c r="BK100" s="99">
        <f>ROUND(P100*H100,2)</f>
        <v>29204</v>
      </c>
      <c r="BL100" s="12" t="s">
        <v>290</v>
      </c>
      <c r="BM100" s="12" t="s">
        <v>297</v>
      </c>
    </row>
    <row r="101" spans="2:65" s="1" customFormat="1" ht="19.2">
      <c r="B101" s="30"/>
      <c r="C101" s="31"/>
      <c r="D101" s="198" t="s">
        <v>164</v>
      </c>
      <c r="E101" s="31"/>
      <c r="F101" s="199" t="s">
        <v>296</v>
      </c>
      <c r="G101" s="31"/>
      <c r="H101" s="31"/>
      <c r="I101" s="112"/>
      <c r="J101" s="112"/>
      <c r="K101" s="31"/>
      <c r="L101" s="31"/>
      <c r="M101" s="32"/>
      <c r="N101" s="200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6"/>
      <c r="AT101" s="12" t="s">
        <v>164</v>
      </c>
      <c r="AU101" s="12" t="s">
        <v>72</v>
      </c>
    </row>
    <row r="102" spans="2:65" s="1" customFormat="1" ht="22.5" customHeight="1">
      <c r="B102" s="30"/>
      <c r="C102" s="204" t="s">
        <v>154</v>
      </c>
      <c r="D102" s="204" t="s">
        <v>282</v>
      </c>
      <c r="E102" s="205" t="s">
        <v>298</v>
      </c>
      <c r="F102" s="206" t="s">
        <v>299</v>
      </c>
      <c r="G102" s="207" t="s">
        <v>169</v>
      </c>
      <c r="H102" s="208">
        <v>1</v>
      </c>
      <c r="I102" s="209">
        <v>9702</v>
      </c>
      <c r="J102" s="210"/>
      <c r="K102" s="211">
        <f>ROUND(P102*H102,2)</f>
        <v>9702</v>
      </c>
      <c r="L102" s="206" t="s">
        <v>161</v>
      </c>
      <c r="M102" s="212"/>
      <c r="N102" s="213" t="s">
        <v>1</v>
      </c>
      <c r="O102" s="194" t="s">
        <v>41</v>
      </c>
      <c r="P102" s="195">
        <f>I102+J102</f>
        <v>9702</v>
      </c>
      <c r="Q102" s="195">
        <f>ROUND(I102*H102,2)</f>
        <v>9702</v>
      </c>
      <c r="R102" s="195">
        <f>ROUND(J102*H102,2)</f>
        <v>0</v>
      </c>
      <c r="S102" s="55"/>
      <c r="T102" s="196">
        <f>S102*H102</f>
        <v>0</v>
      </c>
      <c r="U102" s="196">
        <v>0</v>
      </c>
      <c r="V102" s="196">
        <f>U102*H102</f>
        <v>0</v>
      </c>
      <c r="W102" s="196">
        <v>0</v>
      </c>
      <c r="X102" s="196">
        <f>W102*H102</f>
        <v>0</v>
      </c>
      <c r="Y102" s="197" t="s">
        <v>1</v>
      </c>
      <c r="AR102" s="12" t="s">
        <v>290</v>
      </c>
      <c r="AT102" s="12" t="s">
        <v>282</v>
      </c>
      <c r="AU102" s="12" t="s">
        <v>72</v>
      </c>
      <c r="AY102" s="12" t="s">
        <v>155</v>
      </c>
      <c r="BE102" s="99">
        <f>IF(O102="základní",K102,0)</f>
        <v>9702</v>
      </c>
      <c r="BF102" s="99">
        <f>IF(O102="snížená",K102,0)</f>
        <v>0</v>
      </c>
      <c r="BG102" s="99">
        <f>IF(O102="zákl. přenesená",K102,0)</f>
        <v>0</v>
      </c>
      <c r="BH102" s="99">
        <f>IF(O102="sníž. přenesená",K102,0)</f>
        <v>0</v>
      </c>
      <c r="BI102" s="99">
        <f>IF(O102="nulová",K102,0)</f>
        <v>0</v>
      </c>
      <c r="BJ102" s="12" t="s">
        <v>80</v>
      </c>
      <c r="BK102" s="99">
        <f>ROUND(P102*H102,2)</f>
        <v>9702</v>
      </c>
      <c r="BL102" s="12" t="s">
        <v>290</v>
      </c>
      <c r="BM102" s="12" t="s">
        <v>300</v>
      </c>
    </row>
    <row r="103" spans="2:65" s="1" customFormat="1">
      <c r="B103" s="30"/>
      <c r="C103" s="31"/>
      <c r="D103" s="198" t="s">
        <v>164</v>
      </c>
      <c r="E103" s="31"/>
      <c r="F103" s="199" t="s">
        <v>299</v>
      </c>
      <c r="G103" s="31"/>
      <c r="H103" s="31"/>
      <c r="I103" s="112"/>
      <c r="J103" s="112"/>
      <c r="K103" s="31"/>
      <c r="L103" s="31"/>
      <c r="M103" s="32"/>
      <c r="N103" s="200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6"/>
      <c r="AT103" s="12" t="s">
        <v>164</v>
      </c>
      <c r="AU103" s="12" t="s">
        <v>72</v>
      </c>
    </row>
    <row r="104" spans="2:65" s="1" customFormat="1" ht="22.5" customHeight="1">
      <c r="B104" s="30"/>
      <c r="C104" s="204" t="s">
        <v>199</v>
      </c>
      <c r="D104" s="204" t="s">
        <v>282</v>
      </c>
      <c r="E104" s="205" t="s">
        <v>301</v>
      </c>
      <c r="F104" s="206" t="s">
        <v>302</v>
      </c>
      <c r="G104" s="207" t="s">
        <v>169</v>
      </c>
      <c r="H104" s="208">
        <v>1</v>
      </c>
      <c r="I104" s="209">
        <v>4900</v>
      </c>
      <c r="J104" s="210"/>
      <c r="K104" s="211">
        <f>ROUND(P104*H104,2)</f>
        <v>4900</v>
      </c>
      <c r="L104" s="206" t="s">
        <v>161</v>
      </c>
      <c r="M104" s="212"/>
      <c r="N104" s="213" t="s">
        <v>1</v>
      </c>
      <c r="O104" s="194" t="s">
        <v>41</v>
      </c>
      <c r="P104" s="195">
        <f>I104+J104</f>
        <v>4900</v>
      </c>
      <c r="Q104" s="195">
        <f>ROUND(I104*H104,2)</f>
        <v>4900</v>
      </c>
      <c r="R104" s="195">
        <f>ROUND(J104*H104,2)</f>
        <v>0</v>
      </c>
      <c r="S104" s="55"/>
      <c r="T104" s="196">
        <f>S104*H104</f>
        <v>0</v>
      </c>
      <c r="U104" s="196">
        <v>0</v>
      </c>
      <c r="V104" s="196">
        <f>U104*H104</f>
        <v>0</v>
      </c>
      <c r="W104" s="196">
        <v>0</v>
      </c>
      <c r="X104" s="196">
        <f>W104*H104</f>
        <v>0</v>
      </c>
      <c r="Y104" s="197" t="s">
        <v>1</v>
      </c>
      <c r="AR104" s="12" t="s">
        <v>290</v>
      </c>
      <c r="AT104" s="12" t="s">
        <v>282</v>
      </c>
      <c r="AU104" s="12" t="s">
        <v>72</v>
      </c>
      <c r="AY104" s="12" t="s">
        <v>155</v>
      </c>
      <c r="BE104" s="99">
        <f>IF(O104="základní",K104,0)</f>
        <v>4900</v>
      </c>
      <c r="BF104" s="99">
        <f>IF(O104="snížená",K104,0)</f>
        <v>0</v>
      </c>
      <c r="BG104" s="99">
        <f>IF(O104="zákl. přenesená",K104,0)</f>
        <v>0</v>
      </c>
      <c r="BH104" s="99">
        <f>IF(O104="sníž. přenesená",K104,0)</f>
        <v>0</v>
      </c>
      <c r="BI104" s="99">
        <f>IF(O104="nulová",K104,0)</f>
        <v>0</v>
      </c>
      <c r="BJ104" s="12" t="s">
        <v>80</v>
      </c>
      <c r="BK104" s="99">
        <f>ROUND(P104*H104,2)</f>
        <v>4900</v>
      </c>
      <c r="BL104" s="12" t="s">
        <v>290</v>
      </c>
      <c r="BM104" s="12" t="s">
        <v>303</v>
      </c>
    </row>
    <row r="105" spans="2:65" s="1" customFormat="1">
      <c r="B105" s="30"/>
      <c r="C105" s="31"/>
      <c r="D105" s="198" t="s">
        <v>164</v>
      </c>
      <c r="E105" s="31"/>
      <c r="F105" s="199" t="s">
        <v>302</v>
      </c>
      <c r="G105" s="31"/>
      <c r="H105" s="31"/>
      <c r="I105" s="112"/>
      <c r="J105" s="112"/>
      <c r="K105" s="31"/>
      <c r="L105" s="31"/>
      <c r="M105" s="32"/>
      <c r="N105" s="200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6"/>
      <c r="AT105" s="12" t="s">
        <v>164</v>
      </c>
      <c r="AU105" s="12" t="s">
        <v>72</v>
      </c>
    </row>
    <row r="106" spans="2:65" s="1" customFormat="1" ht="22.5" customHeight="1">
      <c r="B106" s="30"/>
      <c r="C106" s="204" t="s">
        <v>204</v>
      </c>
      <c r="D106" s="204" t="s">
        <v>282</v>
      </c>
      <c r="E106" s="205" t="s">
        <v>304</v>
      </c>
      <c r="F106" s="206" t="s">
        <v>305</v>
      </c>
      <c r="G106" s="207" t="s">
        <v>169</v>
      </c>
      <c r="H106" s="208">
        <v>1</v>
      </c>
      <c r="I106" s="209">
        <v>4900</v>
      </c>
      <c r="J106" s="210"/>
      <c r="K106" s="211">
        <f>ROUND(P106*H106,2)</f>
        <v>4900</v>
      </c>
      <c r="L106" s="206" t="s">
        <v>161</v>
      </c>
      <c r="M106" s="212"/>
      <c r="N106" s="213" t="s">
        <v>1</v>
      </c>
      <c r="O106" s="194" t="s">
        <v>41</v>
      </c>
      <c r="P106" s="195">
        <f>I106+J106</f>
        <v>4900</v>
      </c>
      <c r="Q106" s="195">
        <f>ROUND(I106*H106,2)</f>
        <v>4900</v>
      </c>
      <c r="R106" s="195">
        <f>ROUND(J106*H106,2)</f>
        <v>0</v>
      </c>
      <c r="S106" s="55"/>
      <c r="T106" s="196">
        <f>S106*H106</f>
        <v>0</v>
      </c>
      <c r="U106" s="196">
        <v>0</v>
      </c>
      <c r="V106" s="196">
        <f>U106*H106</f>
        <v>0</v>
      </c>
      <c r="W106" s="196">
        <v>0</v>
      </c>
      <c r="X106" s="196">
        <f>W106*H106</f>
        <v>0</v>
      </c>
      <c r="Y106" s="197" t="s">
        <v>1</v>
      </c>
      <c r="AR106" s="12" t="s">
        <v>290</v>
      </c>
      <c r="AT106" s="12" t="s">
        <v>282</v>
      </c>
      <c r="AU106" s="12" t="s">
        <v>72</v>
      </c>
      <c r="AY106" s="12" t="s">
        <v>155</v>
      </c>
      <c r="BE106" s="99">
        <f>IF(O106="základní",K106,0)</f>
        <v>4900</v>
      </c>
      <c r="BF106" s="99">
        <f>IF(O106="snížená",K106,0)</f>
        <v>0</v>
      </c>
      <c r="BG106" s="99">
        <f>IF(O106="zákl. přenesená",K106,0)</f>
        <v>0</v>
      </c>
      <c r="BH106" s="99">
        <f>IF(O106="sníž. přenesená",K106,0)</f>
        <v>0</v>
      </c>
      <c r="BI106" s="99">
        <f>IF(O106="nulová",K106,0)</f>
        <v>0</v>
      </c>
      <c r="BJ106" s="12" t="s">
        <v>80</v>
      </c>
      <c r="BK106" s="99">
        <f>ROUND(P106*H106,2)</f>
        <v>4900</v>
      </c>
      <c r="BL106" s="12" t="s">
        <v>290</v>
      </c>
      <c r="BM106" s="12" t="s">
        <v>306</v>
      </c>
    </row>
    <row r="107" spans="2:65" s="1" customFormat="1">
      <c r="B107" s="30"/>
      <c r="C107" s="31"/>
      <c r="D107" s="198" t="s">
        <v>164</v>
      </c>
      <c r="E107" s="31"/>
      <c r="F107" s="199" t="s">
        <v>305</v>
      </c>
      <c r="G107" s="31"/>
      <c r="H107" s="31"/>
      <c r="I107" s="112"/>
      <c r="J107" s="112"/>
      <c r="K107" s="31"/>
      <c r="L107" s="31"/>
      <c r="M107" s="32"/>
      <c r="N107" s="200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6"/>
      <c r="AT107" s="12" t="s">
        <v>164</v>
      </c>
      <c r="AU107" s="12" t="s">
        <v>72</v>
      </c>
    </row>
    <row r="108" spans="2:65" s="1" customFormat="1" ht="22.5" customHeight="1">
      <c r="B108" s="30"/>
      <c r="C108" s="204" t="s">
        <v>209</v>
      </c>
      <c r="D108" s="204" t="s">
        <v>282</v>
      </c>
      <c r="E108" s="205" t="s">
        <v>307</v>
      </c>
      <c r="F108" s="206" t="s">
        <v>308</v>
      </c>
      <c r="G108" s="207" t="s">
        <v>169</v>
      </c>
      <c r="H108" s="208">
        <v>1</v>
      </c>
      <c r="I108" s="209">
        <v>1225</v>
      </c>
      <c r="J108" s="210"/>
      <c r="K108" s="211">
        <f>ROUND(P108*H108,2)</f>
        <v>1225</v>
      </c>
      <c r="L108" s="206" t="s">
        <v>161</v>
      </c>
      <c r="M108" s="212"/>
      <c r="N108" s="213" t="s">
        <v>1</v>
      </c>
      <c r="O108" s="194" t="s">
        <v>41</v>
      </c>
      <c r="P108" s="195">
        <f>I108+J108</f>
        <v>1225</v>
      </c>
      <c r="Q108" s="195">
        <f>ROUND(I108*H108,2)</f>
        <v>1225</v>
      </c>
      <c r="R108" s="195">
        <f>ROUND(J108*H108,2)</f>
        <v>0</v>
      </c>
      <c r="S108" s="55"/>
      <c r="T108" s="196">
        <f>S108*H108</f>
        <v>0</v>
      </c>
      <c r="U108" s="196">
        <v>0</v>
      </c>
      <c r="V108" s="196">
        <f>U108*H108</f>
        <v>0</v>
      </c>
      <c r="W108" s="196">
        <v>0</v>
      </c>
      <c r="X108" s="196">
        <f>W108*H108</f>
        <v>0</v>
      </c>
      <c r="Y108" s="197" t="s">
        <v>1</v>
      </c>
      <c r="AR108" s="12" t="s">
        <v>290</v>
      </c>
      <c r="AT108" s="12" t="s">
        <v>282</v>
      </c>
      <c r="AU108" s="12" t="s">
        <v>72</v>
      </c>
      <c r="AY108" s="12" t="s">
        <v>155</v>
      </c>
      <c r="BE108" s="99">
        <f>IF(O108="základní",K108,0)</f>
        <v>1225</v>
      </c>
      <c r="BF108" s="99">
        <f>IF(O108="snížená",K108,0)</f>
        <v>0</v>
      </c>
      <c r="BG108" s="99">
        <f>IF(O108="zákl. přenesená",K108,0)</f>
        <v>0</v>
      </c>
      <c r="BH108" s="99">
        <f>IF(O108="sníž. přenesená",K108,0)</f>
        <v>0</v>
      </c>
      <c r="BI108" s="99">
        <f>IF(O108="nulová",K108,0)</f>
        <v>0</v>
      </c>
      <c r="BJ108" s="12" t="s">
        <v>80</v>
      </c>
      <c r="BK108" s="99">
        <f>ROUND(P108*H108,2)</f>
        <v>1225</v>
      </c>
      <c r="BL108" s="12" t="s">
        <v>290</v>
      </c>
      <c r="BM108" s="12" t="s">
        <v>309</v>
      </c>
    </row>
    <row r="109" spans="2:65" s="1" customFormat="1">
      <c r="B109" s="30"/>
      <c r="C109" s="31"/>
      <c r="D109" s="198" t="s">
        <v>164</v>
      </c>
      <c r="E109" s="31"/>
      <c r="F109" s="199" t="s">
        <v>308</v>
      </c>
      <c r="G109" s="31"/>
      <c r="H109" s="31"/>
      <c r="I109" s="112"/>
      <c r="J109" s="112"/>
      <c r="K109" s="31"/>
      <c r="L109" s="31"/>
      <c r="M109" s="32"/>
      <c r="N109" s="200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6"/>
      <c r="AT109" s="12" t="s">
        <v>164</v>
      </c>
      <c r="AU109" s="12" t="s">
        <v>72</v>
      </c>
    </row>
    <row r="110" spans="2:65" s="1" customFormat="1" ht="22.5" customHeight="1">
      <c r="B110" s="30"/>
      <c r="C110" s="204" t="s">
        <v>214</v>
      </c>
      <c r="D110" s="204" t="s">
        <v>282</v>
      </c>
      <c r="E110" s="205" t="s">
        <v>310</v>
      </c>
      <c r="F110" s="206" t="s">
        <v>311</v>
      </c>
      <c r="G110" s="207" t="s">
        <v>169</v>
      </c>
      <c r="H110" s="208">
        <v>1</v>
      </c>
      <c r="I110" s="209">
        <v>4900</v>
      </c>
      <c r="J110" s="210"/>
      <c r="K110" s="211">
        <f>ROUND(P110*H110,2)</f>
        <v>4900</v>
      </c>
      <c r="L110" s="206" t="s">
        <v>161</v>
      </c>
      <c r="M110" s="212"/>
      <c r="N110" s="213" t="s">
        <v>1</v>
      </c>
      <c r="O110" s="194" t="s">
        <v>41</v>
      </c>
      <c r="P110" s="195">
        <f>I110+J110</f>
        <v>4900</v>
      </c>
      <c r="Q110" s="195">
        <f>ROUND(I110*H110,2)</f>
        <v>4900</v>
      </c>
      <c r="R110" s="195">
        <f>ROUND(J110*H110,2)</f>
        <v>0</v>
      </c>
      <c r="S110" s="55"/>
      <c r="T110" s="196">
        <f>S110*H110</f>
        <v>0</v>
      </c>
      <c r="U110" s="196">
        <v>0</v>
      </c>
      <c r="V110" s="196">
        <f>U110*H110</f>
        <v>0</v>
      </c>
      <c r="W110" s="196">
        <v>0</v>
      </c>
      <c r="X110" s="196">
        <f>W110*H110</f>
        <v>0</v>
      </c>
      <c r="Y110" s="197" t="s">
        <v>1</v>
      </c>
      <c r="AR110" s="12" t="s">
        <v>290</v>
      </c>
      <c r="AT110" s="12" t="s">
        <v>282</v>
      </c>
      <c r="AU110" s="12" t="s">
        <v>72</v>
      </c>
      <c r="AY110" s="12" t="s">
        <v>155</v>
      </c>
      <c r="BE110" s="99">
        <f>IF(O110="základní",K110,0)</f>
        <v>4900</v>
      </c>
      <c r="BF110" s="99">
        <f>IF(O110="snížená",K110,0)</f>
        <v>0</v>
      </c>
      <c r="BG110" s="99">
        <f>IF(O110="zákl. přenesená",K110,0)</f>
        <v>0</v>
      </c>
      <c r="BH110" s="99">
        <f>IF(O110="sníž. přenesená",K110,0)</f>
        <v>0</v>
      </c>
      <c r="BI110" s="99">
        <f>IF(O110="nulová",K110,0)</f>
        <v>0</v>
      </c>
      <c r="BJ110" s="12" t="s">
        <v>80</v>
      </c>
      <c r="BK110" s="99">
        <f>ROUND(P110*H110,2)</f>
        <v>4900</v>
      </c>
      <c r="BL110" s="12" t="s">
        <v>290</v>
      </c>
      <c r="BM110" s="12" t="s">
        <v>312</v>
      </c>
    </row>
    <row r="111" spans="2:65" s="1" customFormat="1">
      <c r="B111" s="30"/>
      <c r="C111" s="31"/>
      <c r="D111" s="198" t="s">
        <v>164</v>
      </c>
      <c r="E111" s="31"/>
      <c r="F111" s="199" t="s">
        <v>311</v>
      </c>
      <c r="G111" s="31"/>
      <c r="H111" s="31"/>
      <c r="I111" s="112"/>
      <c r="J111" s="112"/>
      <c r="K111" s="31"/>
      <c r="L111" s="31"/>
      <c r="M111" s="32"/>
      <c r="N111" s="200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6"/>
      <c r="AT111" s="12" t="s">
        <v>164</v>
      </c>
      <c r="AU111" s="12" t="s">
        <v>72</v>
      </c>
    </row>
    <row r="112" spans="2:65" s="1" customFormat="1" ht="22.5" customHeight="1">
      <c r="B112" s="30"/>
      <c r="C112" s="204" t="s">
        <v>219</v>
      </c>
      <c r="D112" s="204" t="s">
        <v>282</v>
      </c>
      <c r="E112" s="205" t="s">
        <v>313</v>
      </c>
      <c r="F112" s="206" t="s">
        <v>314</v>
      </c>
      <c r="G112" s="207" t="s">
        <v>169</v>
      </c>
      <c r="H112" s="208">
        <v>1</v>
      </c>
      <c r="I112" s="209">
        <v>607</v>
      </c>
      <c r="J112" s="210"/>
      <c r="K112" s="211">
        <f>ROUND(P112*H112,2)</f>
        <v>607</v>
      </c>
      <c r="L112" s="206" t="s">
        <v>161</v>
      </c>
      <c r="M112" s="212"/>
      <c r="N112" s="213" t="s">
        <v>1</v>
      </c>
      <c r="O112" s="194" t="s">
        <v>41</v>
      </c>
      <c r="P112" s="195">
        <f>I112+J112</f>
        <v>607</v>
      </c>
      <c r="Q112" s="195">
        <f>ROUND(I112*H112,2)</f>
        <v>607</v>
      </c>
      <c r="R112" s="195">
        <f>ROUND(J112*H112,2)</f>
        <v>0</v>
      </c>
      <c r="S112" s="55"/>
      <c r="T112" s="196">
        <f>S112*H112</f>
        <v>0</v>
      </c>
      <c r="U112" s="196">
        <v>0</v>
      </c>
      <c r="V112" s="196">
        <f>U112*H112</f>
        <v>0</v>
      </c>
      <c r="W112" s="196">
        <v>0</v>
      </c>
      <c r="X112" s="196">
        <f>W112*H112</f>
        <v>0</v>
      </c>
      <c r="Y112" s="197" t="s">
        <v>1</v>
      </c>
      <c r="AR112" s="12" t="s">
        <v>290</v>
      </c>
      <c r="AT112" s="12" t="s">
        <v>282</v>
      </c>
      <c r="AU112" s="12" t="s">
        <v>72</v>
      </c>
      <c r="AY112" s="12" t="s">
        <v>155</v>
      </c>
      <c r="BE112" s="99">
        <f>IF(O112="základní",K112,0)</f>
        <v>607</v>
      </c>
      <c r="BF112" s="99">
        <f>IF(O112="snížená",K112,0)</f>
        <v>0</v>
      </c>
      <c r="BG112" s="99">
        <f>IF(O112="zákl. přenesená",K112,0)</f>
        <v>0</v>
      </c>
      <c r="BH112" s="99">
        <f>IF(O112="sníž. přenesená",K112,0)</f>
        <v>0</v>
      </c>
      <c r="BI112" s="99">
        <f>IF(O112="nulová",K112,0)</f>
        <v>0</v>
      </c>
      <c r="BJ112" s="12" t="s">
        <v>80</v>
      </c>
      <c r="BK112" s="99">
        <f>ROUND(P112*H112,2)</f>
        <v>607</v>
      </c>
      <c r="BL112" s="12" t="s">
        <v>290</v>
      </c>
      <c r="BM112" s="12" t="s">
        <v>315</v>
      </c>
    </row>
    <row r="113" spans="2:65" s="1" customFormat="1">
      <c r="B113" s="30"/>
      <c r="C113" s="31"/>
      <c r="D113" s="198" t="s">
        <v>164</v>
      </c>
      <c r="E113" s="31"/>
      <c r="F113" s="199" t="s">
        <v>314</v>
      </c>
      <c r="G113" s="31"/>
      <c r="H113" s="31"/>
      <c r="I113" s="112"/>
      <c r="J113" s="112"/>
      <c r="K113" s="31"/>
      <c r="L113" s="31"/>
      <c r="M113" s="32"/>
      <c r="N113" s="200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6"/>
      <c r="AT113" s="12" t="s">
        <v>164</v>
      </c>
      <c r="AU113" s="12" t="s">
        <v>72</v>
      </c>
    </row>
    <row r="114" spans="2:65" s="1" customFormat="1" ht="22.5" customHeight="1">
      <c r="B114" s="30"/>
      <c r="C114" s="204" t="s">
        <v>224</v>
      </c>
      <c r="D114" s="204" t="s">
        <v>282</v>
      </c>
      <c r="E114" s="205" t="s">
        <v>316</v>
      </c>
      <c r="F114" s="206" t="s">
        <v>317</v>
      </c>
      <c r="G114" s="207" t="s">
        <v>169</v>
      </c>
      <c r="H114" s="208">
        <v>1</v>
      </c>
      <c r="I114" s="209">
        <v>4194</v>
      </c>
      <c r="J114" s="210"/>
      <c r="K114" s="211">
        <f>ROUND(P114*H114,2)</f>
        <v>4194</v>
      </c>
      <c r="L114" s="206" t="s">
        <v>161</v>
      </c>
      <c r="M114" s="212"/>
      <c r="N114" s="213" t="s">
        <v>1</v>
      </c>
      <c r="O114" s="194" t="s">
        <v>41</v>
      </c>
      <c r="P114" s="195">
        <f>I114+J114</f>
        <v>4194</v>
      </c>
      <c r="Q114" s="195">
        <f>ROUND(I114*H114,2)</f>
        <v>4194</v>
      </c>
      <c r="R114" s="195">
        <f>ROUND(J114*H114,2)</f>
        <v>0</v>
      </c>
      <c r="S114" s="55"/>
      <c r="T114" s="196">
        <f>S114*H114</f>
        <v>0</v>
      </c>
      <c r="U114" s="196">
        <v>0</v>
      </c>
      <c r="V114" s="196">
        <f>U114*H114</f>
        <v>0</v>
      </c>
      <c r="W114" s="196">
        <v>0</v>
      </c>
      <c r="X114" s="196">
        <f>W114*H114</f>
        <v>0</v>
      </c>
      <c r="Y114" s="197" t="s">
        <v>1</v>
      </c>
      <c r="AR114" s="12" t="s">
        <v>290</v>
      </c>
      <c r="AT114" s="12" t="s">
        <v>282</v>
      </c>
      <c r="AU114" s="12" t="s">
        <v>72</v>
      </c>
      <c r="AY114" s="12" t="s">
        <v>155</v>
      </c>
      <c r="BE114" s="99">
        <f>IF(O114="základní",K114,0)</f>
        <v>4194</v>
      </c>
      <c r="BF114" s="99">
        <f>IF(O114="snížená",K114,0)</f>
        <v>0</v>
      </c>
      <c r="BG114" s="99">
        <f>IF(O114="zákl. přenesená",K114,0)</f>
        <v>0</v>
      </c>
      <c r="BH114" s="99">
        <f>IF(O114="sníž. přenesená",K114,0)</f>
        <v>0</v>
      </c>
      <c r="BI114" s="99">
        <f>IF(O114="nulová",K114,0)</f>
        <v>0</v>
      </c>
      <c r="BJ114" s="12" t="s">
        <v>80</v>
      </c>
      <c r="BK114" s="99">
        <f>ROUND(P114*H114,2)</f>
        <v>4194</v>
      </c>
      <c r="BL114" s="12" t="s">
        <v>290</v>
      </c>
      <c r="BM114" s="12" t="s">
        <v>318</v>
      </c>
    </row>
    <row r="115" spans="2:65" s="1" customFormat="1">
      <c r="B115" s="30"/>
      <c r="C115" s="31"/>
      <c r="D115" s="198" t="s">
        <v>164</v>
      </c>
      <c r="E115" s="31"/>
      <c r="F115" s="199" t="s">
        <v>317</v>
      </c>
      <c r="G115" s="31"/>
      <c r="H115" s="31"/>
      <c r="I115" s="112"/>
      <c r="J115" s="112"/>
      <c r="K115" s="31"/>
      <c r="L115" s="31"/>
      <c r="M115" s="32"/>
      <c r="N115" s="200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6"/>
      <c r="AT115" s="12" t="s">
        <v>164</v>
      </c>
      <c r="AU115" s="12" t="s">
        <v>72</v>
      </c>
    </row>
    <row r="116" spans="2:65" s="1" customFormat="1" ht="22.5" customHeight="1">
      <c r="B116" s="30"/>
      <c r="C116" s="204" t="s">
        <v>229</v>
      </c>
      <c r="D116" s="204" t="s">
        <v>282</v>
      </c>
      <c r="E116" s="205" t="s">
        <v>319</v>
      </c>
      <c r="F116" s="206" t="s">
        <v>320</v>
      </c>
      <c r="G116" s="207" t="s">
        <v>169</v>
      </c>
      <c r="H116" s="208">
        <v>1</v>
      </c>
      <c r="I116" s="209">
        <v>637</v>
      </c>
      <c r="J116" s="210"/>
      <c r="K116" s="211">
        <f>ROUND(P116*H116,2)</f>
        <v>637</v>
      </c>
      <c r="L116" s="206" t="s">
        <v>161</v>
      </c>
      <c r="M116" s="212"/>
      <c r="N116" s="213" t="s">
        <v>1</v>
      </c>
      <c r="O116" s="194" t="s">
        <v>41</v>
      </c>
      <c r="P116" s="195">
        <f>I116+J116</f>
        <v>637</v>
      </c>
      <c r="Q116" s="195">
        <f>ROUND(I116*H116,2)</f>
        <v>637</v>
      </c>
      <c r="R116" s="195">
        <f>ROUND(J116*H116,2)</f>
        <v>0</v>
      </c>
      <c r="S116" s="55"/>
      <c r="T116" s="196">
        <f>S116*H116</f>
        <v>0</v>
      </c>
      <c r="U116" s="196">
        <v>0</v>
      </c>
      <c r="V116" s="196">
        <f>U116*H116</f>
        <v>0</v>
      </c>
      <c r="W116" s="196">
        <v>0</v>
      </c>
      <c r="X116" s="196">
        <f>W116*H116</f>
        <v>0</v>
      </c>
      <c r="Y116" s="197" t="s">
        <v>1</v>
      </c>
      <c r="AR116" s="12" t="s">
        <v>290</v>
      </c>
      <c r="AT116" s="12" t="s">
        <v>282</v>
      </c>
      <c r="AU116" s="12" t="s">
        <v>72</v>
      </c>
      <c r="AY116" s="12" t="s">
        <v>155</v>
      </c>
      <c r="BE116" s="99">
        <f>IF(O116="základní",K116,0)</f>
        <v>637</v>
      </c>
      <c r="BF116" s="99">
        <f>IF(O116="snížená",K116,0)</f>
        <v>0</v>
      </c>
      <c r="BG116" s="99">
        <f>IF(O116="zákl. přenesená",K116,0)</f>
        <v>0</v>
      </c>
      <c r="BH116" s="99">
        <f>IF(O116="sníž. přenesená",K116,0)</f>
        <v>0</v>
      </c>
      <c r="BI116" s="99">
        <f>IF(O116="nulová",K116,0)</f>
        <v>0</v>
      </c>
      <c r="BJ116" s="12" t="s">
        <v>80</v>
      </c>
      <c r="BK116" s="99">
        <f>ROUND(P116*H116,2)</f>
        <v>637</v>
      </c>
      <c r="BL116" s="12" t="s">
        <v>290</v>
      </c>
      <c r="BM116" s="12" t="s">
        <v>321</v>
      </c>
    </row>
    <row r="117" spans="2:65" s="1" customFormat="1">
      <c r="B117" s="30"/>
      <c r="C117" s="31"/>
      <c r="D117" s="198" t="s">
        <v>164</v>
      </c>
      <c r="E117" s="31"/>
      <c r="F117" s="199" t="s">
        <v>320</v>
      </c>
      <c r="G117" s="31"/>
      <c r="H117" s="31"/>
      <c r="I117" s="112"/>
      <c r="J117" s="112"/>
      <c r="K117" s="31"/>
      <c r="L117" s="31"/>
      <c r="M117" s="32"/>
      <c r="N117" s="200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6"/>
      <c r="AT117" s="12" t="s">
        <v>164</v>
      </c>
      <c r="AU117" s="12" t="s">
        <v>72</v>
      </c>
    </row>
    <row r="118" spans="2:65" s="1" customFormat="1" ht="22.5" customHeight="1">
      <c r="B118" s="30"/>
      <c r="C118" s="204" t="s">
        <v>234</v>
      </c>
      <c r="D118" s="204" t="s">
        <v>282</v>
      </c>
      <c r="E118" s="205" t="s">
        <v>322</v>
      </c>
      <c r="F118" s="206" t="s">
        <v>323</v>
      </c>
      <c r="G118" s="207" t="s">
        <v>169</v>
      </c>
      <c r="H118" s="208">
        <v>1</v>
      </c>
      <c r="I118" s="209">
        <v>637</v>
      </c>
      <c r="J118" s="210"/>
      <c r="K118" s="211">
        <f>ROUND(P118*H118,2)</f>
        <v>637</v>
      </c>
      <c r="L118" s="206" t="s">
        <v>161</v>
      </c>
      <c r="M118" s="212"/>
      <c r="N118" s="213" t="s">
        <v>1</v>
      </c>
      <c r="O118" s="194" t="s">
        <v>41</v>
      </c>
      <c r="P118" s="195">
        <f>I118+J118</f>
        <v>637</v>
      </c>
      <c r="Q118" s="195">
        <f>ROUND(I118*H118,2)</f>
        <v>637</v>
      </c>
      <c r="R118" s="195">
        <f>ROUND(J118*H118,2)</f>
        <v>0</v>
      </c>
      <c r="S118" s="55"/>
      <c r="T118" s="196">
        <f>S118*H118</f>
        <v>0</v>
      </c>
      <c r="U118" s="196">
        <v>0</v>
      </c>
      <c r="V118" s="196">
        <f>U118*H118</f>
        <v>0</v>
      </c>
      <c r="W118" s="196">
        <v>0</v>
      </c>
      <c r="X118" s="196">
        <f>W118*H118</f>
        <v>0</v>
      </c>
      <c r="Y118" s="197" t="s">
        <v>1</v>
      </c>
      <c r="AR118" s="12" t="s">
        <v>290</v>
      </c>
      <c r="AT118" s="12" t="s">
        <v>282</v>
      </c>
      <c r="AU118" s="12" t="s">
        <v>72</v>
      </c>
      <c r="AY118" s="12" t="s">
        <v>155</v>
      </c>
      <c r="BE118" s="99">
        <f>IF(O118="základní",K118,0)</f>
        <v>637</v>
      </c>
      <c r="BF118" s="99">
        <f>IF(O118="snížená",K118,0)</f>
        <v>0</v>
      </c>
      <c r="BG118" s="99">
        <f>IF(O118="zákl. přenesená",K118,0)</f>
        <v>0</v>
      </c>
      <c r="BH118" s="99">
        <f>IF(O118="sníž. přenesená",K118,0)</f>
        <v>0</v>
      </c>
      <c r="BI118" s="99">
        <f>IF(O118="nulová",K118,0)</f>
        <v>0</v>
      </c>
      <c r="BJ118" s="12" t="s">
        <v>80</v>
      </c>
      <c r="BK118" s="99">
        <f>ROUND(P118*H118,2)</f>
        <v>637</v>
      </c>
      <c r="BL118" s="12" t="s">
        <v>290</v>
      </c>
      <c r="BM118" s="12" t="s">
        <v>324</v>
      </c>
    </row>
    <row r="119" spans="2:65" s="1" customFormat="1">
      <c r="B119" s="30"/>
      <c r="C119" s="31"/>
      <c r="D119" s="198" t="s">
        <v>164</v>
      </c>
      <c r="E119" s="31"/>
      <c r="F119" s="199" t="s">
        <v>323</v>
      </c>
      <c r="G119" s="31"/>
      <c r="H119" s="31"/>
      <c r="I119" s="112"/>
      <c r="J119" s="112"/>
      <c r="K119" s="31"/>
      <c r="L119" s="31"/>
      <c r="M119" s="32"/>
      <c r="N119" s="200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6"/>
      <c r="AT119" s="12" t="s">
        <v>164</v>
      </c>
      <c r="AU119" s="12" t="s">
        <v>72</v>
      </c>
    </row>
    <row r="120" spans="2:65" s="1" customFormat="1" ht="22.5" customHeight="1">
      <c r="B120" s="30"/>
      <c r="C120" s="204" t="s">
        <v>239</v>
      </c>
      <c r="D120" s="204" t="s">
        <v>282</v>
      </c>
      <c r="E120" s="205" t="s">
        <v>325</v>
      </c>
      <c r="F120" s="206" t="s">
        <v>326</v>
      </c>
      <c r="G120" s="207" t="s">
        <v>169</v>
      </c>
      <c r="H120" s="208">
        <v>1</v>
      </c>
      <c r="I120" s="209">
        <v>27</v>
      </c>
      <c r="J120" s="210"/>
      <c r="K120" s="211">
        <f>ROUND(P120*H120,2)</f>
        <v>27</v>
      </c>
      <c r="L120" s="206" t="s">
        <v>161</v>
      </c>
      <c r="M120" s="212"/>
      <c r="N120" s="213" t="s">
        <v>1</v>
      </c>
      <c r="O120" s="194" t="s">
        <v>41</v>
      </c>
      <c r="P120" s="195">
        <f>I120+J120</f>
        <v>27</v>
      </c>
      <c r="Q120" s="195">
        <f>ROUND(I120*H120,2)</f>
        <v>27</v>
      </c>
      <c r="R120" s="195">
        <f>ROUND(J120*H120,2)</f>
        <v>0</v>
      </c>
      <c r="S120" s="55"/>
      <c r="T120" s="196">
        <f>S120*H120</f>
        <v>0</v>
      </c>
      <c r="U120" s="196">
        <v>0</v>
      </c>
      <c r="V120" s="196">
        <f>U120*H120</f>
        <v>0</v>
      </c>
      <c r="W120" s="196">
        <v>0</v>
      </c>
      <c r="X120" s="196">
        <f>W120*H120</f>
        <v>0</v>
      </c>
      <c r="Y120" s="197" t="s">
        <v>1</v>
      </c>
      <c r="AR120" s="12" t="s">
        <v>290</v>
      </c>
      <c r="AT120" s="12" t="s">
        <v>282</v>
      </c>
      <c r="AU120" s="12" t="s">
        <v>72</v>
      </c>
      <c r="AY120" s="12" t="s">
        <v>155</v>
      </c>
      <c r="BE120" s="99">
        <f>IF(O120="základní",K120,0)</f>
        <v>27</v>
      </c>
      <c r="BF120" s="99">
        <f>IF(O120="snížená",K120,0)</f>
        <v>0</v>
      </c>
      <c r="BG120" s="99">
        <f>IF(O120="zákl. přenesená",K120,0)</f>
        <v>0</v>
      </c>
      <c r="BH120" s="99">
        <f>IF(O120="sníž. přenesená",K120,0)</f>
        <v>0</v>
      </c>
      <c r="BI120" s="99">
        <f>IF(O120="nulová",K120,0)</f>
        <v>0</v>
      </c>
      <c r="BJ120" s="12" t="s">
        <v>80</v>
      </c>
      <c r="BK120" s="99">
        <f>ROUND(P120*H120,2)</f>
        <v>27</v>
      </c>
      <c r="BL120" s="12" t="s">
        <v>290</v>
      </c>
      <c r="BM120" s="12" t="s">
        <v>327</v>
      </c>
    </row>
    <row r="121" spans="2:65" s="1" customFormat="1">
      <c r="B121" s="30"/>
      <c r="C121" s="31"/>
      <c r="D121" s="198" t="s">
        <v>164</v>
      </c>
      <c r="E121" s="31"/>
      <c r="F121" s="199" t="s">
        <v>326</v>
      </c>
      <c r="G121" s="31"/>
      <c r="H121" s="31"/>
      <c r="I121" s="112"/>
      <c r="J121" s="112"/>
      <c r="K121" s="31"/>
      <c r="L121" s="31"/>
      <c r="M121" s="32"/>
      <c r="N121" s="200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6"/>
      <c r="AT121" s="12" t="s">
        <v>164</v>
      </c>
      <c r="AU121" s="12" t="s">
        <v>72</v>
      </c>
    </row>
    <row r="122" spans="2:65" s="1" customFormat="1" ht="22.5" customHeight="1">
      <c r="B122" s="30"/>
      <c r="C122" s="204" t="s">
        <v>244</v>
      </c>
      <c r="D122" s="204" t="s">
        <v>282</v>
      </c>
      <c r="E122" s="205" t="s">
        <v>328</v>
      </c>
      <c r="F122" s="206" t="s">
        <v>329</v>
      </c>
      <c r="G122" s="207" t="s">
        <v>169</v>
      </c>
      <c r="H122" s="208">
        <v>1</v>
      </c>
      <c r="I122" s="209">
        <v>1274</v>
      </c>
      <c r="J122" s="210"/>
      <c r="K122" s="211">
        <f>ROUND(P122*H122,2)</f>
        <v>1274</v>
      </c>
      <c r="L122" s="206" t="s">
        <v>161</v>
      </c>
      <c r="M122" s="212"/>
      <c r="N122" s="213" t="s">
        <v>1</v>
      </c>
      <c r="O122" s="194" t="s">
        <v>41</v>
      </c>
      <c r="P122" s="195">
        <f>I122+J122</f>
        <v>1274</v>
      </c>
      <c r="Q122" s="195">
        <f>ROUND(I122*H122,2)</f>
        <v>1274</v>
      </c>
      <c r="R122" s="195">
        <f>ROUND(J122*H122,2)</f>
        <v>0</v>
      </c>
      <c r="S122" s="55"/>
      <c r="T122" s="196">
        <f>S122*H122</f>
        <v>0</v>
      </c>
      <c r="U122" s="196">
        <v>0</v>
      </c>
      <c r="V122" s="196">
        <f>U122*H122</f>
        <v>0</v>
      </c>
      <c r="W122" s="196">
        <v>0</v>
      </c>
      <c r="X122" s="196">
        <f>W122*H122</f>
        <v>0</v>
      </c>
      <c r="Y122" s="197" t="s">
        <v>1</v>
      </c>
      <c r="AR122" s="12" t="s">
        <v>290</v>
      </c>
      <c r="AT122" s="12" t="s">
        <v>282</v>
      </c>
      <c r="AU122" s="12" t="s">
        <v>72</v>
      </c>
      <c r="AY122" s="12" t="s">
        <v>155</v>
      </c>
      <c r="BE122" s="99">
        <f>IF(O122="základní",K122,0)</f>
        <v>1274</v>
      </c>
      <c r="BF122" s="99">
        <f>IF(O122="snížená",K122,0)</f>
        <v>0</v>
      </c>
      <c r="BG122" s="99">
        <f>IF(O122="zákl. přenesená",K122,0)</f>
        <v>0</v>
      </c>
      <c r="BH122" s="99">
        <f>IF(O122="sníž. přenesená",K122,0)</f>
        <v>0</v>
      </c>
      <c r="BI122" s="99">
        <f>IF(O122="nulová",K122,0)</f>
        <v>0</v>
      </c>
      <c r="BJ122" s="12" t="s">
        <v>80</v>
      </c>
      <c r="BK122" s="99">
        <f>ROUND(P122*H122,2)</f>
        <v>1274</v>
      </c>
      <c r="BL122" s="12" t="s">
        <v>290</v>
      </c>
      <c r="BM122" s="12" t="s">
        <v>330</v>
      </c>
    </row>
    <row r="123" spans="2:65" s="1" customFormat="1">
      <c r="B123" s="30"/>
      <c r="C123" s="31"/>
      <c r="D123" s="198" t="s">
        <v>164</v>
      </c>
      <c r="E123" s="31"/>
      <c r="F123" s="199" t="s">
        <v>329</v>
      </c>
      <c r="G123" s="31"/>
      <c r="H123" s="31"/>
      <c r="I123" s="112"/>
      <c r="J123" s="112"/>
      <c r="K123" s="31"/>
      <c r="L123" s="31"/>
      <c r="M123" s="32"/>
      <c r="N123" s="200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6"/>
      <c r="AT123" s="12" t="s">
        <v>164</v>
      </c>
      <c r="AU123" s="12" t="s">
        <v>72</v>
      </c>
    </row>
    <row r="124" spans="2:65" s="1" customFormat="1" ht="22.5" customHeight="1">
      <c r="B124" s="30"/>
      <c r="C124" s="204" t="s">
        <v>9</v>
      </c>
      <c r="D124" s="204" t="s">
        <v>282</v>
      </c>
      <c r="E124" s="205" t="s">
        <v>331</v>
      </c>
      <c r="F124" s="206" t="s">
        <v>332</v>
      </c>
      <c r="G124" s="207" t="s">
        <v>169</v>
      </c>
      <c r="H124" s="208">
        <v>1</v>
      </c>
      <c r="I124" s="209">
        <v>1793</v>
      </c>
      <c r="J124" s="210"/>
      <c r="K124" s="211">
        <f>ROUND(P124*H124,2)</f>
        <v>1793</v>
      </c>
      <c r="L124" s="206" t="s">
        <v>161</v>
      </c>
      <c r="M124" s="212"/>
      <c r="N124" s="213" t="s">
        <v>1</v>
      </c>
      <c r="O124" s="194" t="s">
        <v>41</v>
      </c>
      <c r="P124" s="195">
        <f>I124+J124</f>
        <v>1793</v>
      </c>
      <c r="Q124" s="195">
        <f>ROUND(I124*H124,2)</f>
        <v>1793</v>
      </c>
      <c r="R124" s="195">
        <f>ROUND(J124*H124,2)</f>
        <v>0</v>
      </c>
      <c r="S124" s="55"/>
      <c r="T124" s="196">
        <f>S124*H124</f>
        <v>0</v>
      </c>
      <c r="U124" s="196">
        <v>0</v>
      </c>
      <c r="V124" s="196">
        <f>U124*H124</f>
        <v>0</v>
      </c>
      <c r="W124" s="196">
        <v>0</v>
      </c>
      <c r="X124" s="196">
        <f>W124*H124</f>
        <v>0</v>
      </c>
      <c r="Y124" s="197" t="s">
        <v>1</v>
      </c>
      <c r="AR124" s="12" t="s">
        <v>290</v>
      </c>
      <c r="AT124" s="12" t="s">
        <v>282</v>
      </c>
      <c r="AU124" s="12" t="s">
        <v>72</v>
      </c>
      <c r="AY124" s="12" t="s">
        <v>155</v>
      </c>
      <c r="BE124" s="99">
        <f>IF(O124="základní",K124,0)</f>
        <v>1793</v>
      </c>
      <c r="BF124" s="99">
        <f>IF(O124="snížená",K124,0)</f>
        <v>0</v>
      </c>
      <c r="BG124" s="99">
        <f>IF(O124="zákl. přenesená",K124,0)</f>
        <v>0</v>
      </c>
      <c r="BH124" s="99">
        <f>IF(O124="sníž. přenesená",K124,0)</f>
        <v>0</v>
      </c>
      <c r="BI124" s="99">
        <f>IF(O124="nulová",K124,0)</f>
        <v>0</v>
      </c>
      <c r="BJ124" s="12" t="s">
        <v>80</v>
      </c>
      <c r="BK124" s="99">
        <f>ROUND(P124*H124,2)</f>
        <v>1793</v>
      </c>
      <c r="BL124" s="12" t="s">
        <v>290</v>
      </c>
      <c r="BM124" s="12" t="s">
        <v>333</v>
      </c>
    </row>
    <row r="125" spans="2:65" s="1" customFormat="1">
      <c r="B125" s="30"/>
      <c r="C125" s="31"/>
      <c r="D125" s="198" t="s">
        <v>164</v>
      </c>
      <c r="E125" s="31"/>
      <c r="F125" s="199" t="s">
        <v>332</v>
      </c>
      <c r="G125" s="31"/>
      <c r="H125" s="31"/>
      <c r="I125" s="112"/>
      <c r="J125" s="112"/>
      <c r="K125" s="31"/>
      <c r="L125" s="31"/>
      <c r="M125" s="32"/>
      <c r="N125" s="200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6"/>
      <c r="AT125" s="12" t="s">
        <v>164</v>
      </c>
      <c r="AU125" s="12" t="s">
        <v>72</v>
      </c>
    </row>
    <row r="126" spans="2:65" s="1" customFormat="1" ht="22.5" customHeight="1">
      <c r="B126" s="30"/>
      <c r="C126" s="204" t="s">
        <v>253</v>
      </c>
      <c r="D126" s="204" t="s">
        <v>282</v>
      </c>
      <c r="E126" s="205" t="s">
        <v>334</v>
      </c>
      <c r="F126" s="206" t="s">
        <v>335</v>
      </c>
      <c r="G126" s="207" t="s">
        <v>169</v>
      </c>
      <c r="H126" s="208">
        <v>1</v>
      </c>
      <c r="I126" s="209">
        <v>7536</v>
      </c>
      <c r="J126" s="210"/>
      <c r="K126" s="211">
        <f>ROUND(P126*H126,2)</f>
        <v>7536</v>
      </c>
      <c r="L126" s="206" t="s">
        <v>161</v>
      </c>
      <c r="M126" s="212"/>
      <c r="N126" s="213" t="s">
        <v>1</v>
      </c>
      <c r="O126" s="194" t="s">
        <v>41</v>
      </c>
      <c r="P126" s="195">
        <f>I126+J126</f>
        <v>7536</v>
      </c>
      <c r="Q126" s="195">
        <f>ROUND(I126*H126,2)</f>
        <v>7536</v>
      </c>
      <c r="R126" s="195">
        <f>ROUND(J126*H126,2)</f>
        <v>0</v>
      </c>
      <c r="S126" s="55"/>
      <c r="T126" s="196">
        <f>S126*H126</f>
        <v>0</v>
      </c>
      <c r="U126" s="196">
        <v>0</v>
      </c>
      <c r="V126" s="196">
        <f>U126*H126</f>
        <v>0</v>
      </c>
      <c r="W126" s="196">
        <v>0</v>
      </c>
      <c r="X126" s="196">
        <f>W126*H126</f>
        <v>0</v>
      </c>
      <c r="Y126" s="197" t="s">
        <v>1</v>
      </c>
      <c r="AR126" s="12" t="s">
        <v>290</v>
      </c>
      <c r="AT126" s="12" t="s">
        <v>282</v>
      </c>
      <c r="AU126" s="12" t="s">
        <v>72</v>
      </c>
      <c r="AY126" s="12" t="s">
        <v>155</v>
      </c>
      <c r="BE126" s="99">
        <f>IF(O126="základní",K126,0)</f>
        <v>7536</v>
      </c>
      <c r="BF126" s="99">
        <f>IF(O126="snížená",K126,0)</f>
        <v>0</v>
      </c>
      <c r="BG126" s="99">
        <f>IF(O126="zákl. přenesená",K126,0)</f>
        <v>0</v>
      </c>
      <c r="BH126" s="99">
        <f>IF(O126="sníž. přenesená",K126,0)</f>
        <v>0</v>
      </c>
      <c r="BI126" s="99">
        <f>IF(O126="nulová",K126,0)</f>
        <v>0</v>
      </c>
      <c r="BJ126" s="12" t="s">
        <v>80</v>
      </c>
      <c r="BK126" s="99">
        <f>ROUND(P126*H126,2)</f>
        <v>7536</v>
      </c>
      <c r="BL126" s="12" t="s">
        <v>290</v>
      </c>
      <c r="BM126" s="12" t="s">
        <v>336</v>
      </c>
    </row>
    <row r="127" spans="2:65" s="1" customFormat="1">
      <c r="B127" s="30"/>
      <c r="C127" s="31"/>
      <c r="D127" s="198" t="s">
        <v>164</v>
      </c>
      <c r="E127" s="31"/>
      <c r="F127" s="199" t="s">
        <v>335</v>
      </c>
      <c r="G127" s="31"/>
      <c r="H127" s="31"/>
      <c r="I127" s="112"/>
      <c r="J127" s="112"/>
      <c r="K127" s="31"/>
      <c r="L127" s="31"/>
      <c r="M127" s="32"/>
      <c r="N127" s="200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6"/>
      <c r="AT127" s="12" t="s">
        <v>164</v>
      </c>
      <c r="AU127" s="12" t="s">
        <v>72</v>
      </c>
    </row>
    <row r="128" spans="2:65" s="1" customFormat="1" ht="22.5" customHeight="1">
      <c r="B128" s="30"/>
      <c r="C128" s="204" t="s">
        <v>156</v>
      </c>
      <c r="D128" s="204" t="s">
        <v>282</v>
      </c>
      <c r="E128" s="205" t="s">
        <v>337</v>
      </c>
      <c r="F128" s="206" t="s">
        <v>338</v>
      </c>
      <c r="G128" s="207" t="s">
        <v>169</v>
      </c>
      <c r="H128" s="208">
        <v>1</v>
      </c>
      <c r="I128" s="209">
        <v>1362</v>
      </c>
      <c r="J128" s="210"/>
      <c r="K128" s="211">
        <f>ROUND(P128*H128,2)</f>
        <v>1362</v>
      </c>
      <c r="L128" s="206" t="s">
        <v>161</v>
      </c>
      <c r="M128" s="212"/>
      <c r="N128" s="213" t="s">
        <v>1</v>
      </c>
      <c r="O128" s="194" t="s">
        <v>41</v>
      </c>
      <c r="P128" s="195">
        <f>I128+J128</f>
        <v>1362</v>
      </c>
      <c r="Q128" s="195">
        <f>ROUND(I128*H128,2)</f>
        <v>1362</v>
      </c>
      <c r="R128" s="195">
        <f>ROUND(J128*H128,2)</f>
        <v>0</v>
      </c>
      <c r="S128" s="55"/>
      <c r="T128" s="196">
        <f>S128*H128</f>
        <v>0</v>
      </c>
      <c r="U128" s="196">
        <v>0</v>
      </c>
      <c r="V128" s="196">
        <f>U128*H128</f>
        <v>0</v>
      </c>
      <c r="W128" s="196">
        <v>0</v>
      </c>
      <c r="X128" s="196">
        <f>W128*H128</f>
        <v>0</v>
      </c>
      <c r="Y128" s="197" t="s">
        <v>1</v>
      </c>
      <c r="AR128" s="12" t="s">
        <v>290</v>
      </c>
      <c r="AT128" s="12" t="s">
        <v>282</v>
      </c>
      <c r="AU128" s="12" t="s">
        <v>72</v>
      </c>
      <c r="AY128" s="12" t="s">
        <v>155</v>
      </c>
      <c r="BE128" s="99">
        <f>IF(O128="základní",K128,0)</f>
        <v>1362</v>
      </c>
      <c r="BF128" s="99">
        <f>IF(O128="snížená",K128,0)</f>
        <v>0</v>
      </c>
      <c r="BG128" s="99">
        <f>IF(O128="zákl. přenesená",K128,0)</f>
        <v>0</v>
      </c>
      <c r="BH128" s="99">
        <f>IF(O128="sníž. přenesená",K128,0)</f>
        <v>0</v>
      </c>
      <c r="BI128" s="99">
        <f>IF(O128="nulová",K128,0)</f>
        <v>0</v>
      </c>
      <c r="BJ128" s="12" t="s">
        <v>80</v>
      </c>
      <c r="BK128" s="99">
        <f>ROUND(P128*H128,2)</f>
        <v>1362</v>
      </c>
      <c r="BL128" s="12" t="s">
        <v>290</v>
      </c>
      <c r="BM128" s="12" t="s">
        <v>339</v>
      </c>
    </row>
    <row r="129" spans="2:65" s="1" customFormat="1">
      <c r="B129" s="30"/>
      <c r="C129" s="31"/>
      <c r="D129" s="198" t="s">
        <v>164</v>
      </c>
      <c r="E129" s="31"/>
      <c r="F129" s="199" t="s">
        <v>338</v>
      </c>
      <c r="G129" s="31"/>
      <c r="H129" s="31"/>
      <c r="I129" s="112"/>
      <c r="J129" s="112"/>
      <c r="K129" s="31"/>
      <c r="L129" s="31"/>
      <c r="M129" s="32"/>
      <c r="N129" s="200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6"/>
      <c r="AT129" s="12" t="s">
        <v>164</v>
      </c>
      <c r="AU129" s="12" t="s">
        <v>72</v>
      </c>
    </row>
    <row r="130" spans="2:65" s="1" customFormat="1" ht="22.5" customHeight="1">
      <c r="B130" s="30"/>
      <c r="C130" s="204" t="s">
        <v>166</v>
      </c>
      <c r="D130" s="204" t="s">
        <v>282</v>
      </c>
      <c r="E130" s="205" t="s">
        <v>340</v>
      </c>
      <c r="F130" s="206" t="s">
        <v>341</v>
      </c>
      <c r="G130" s="207" t="s">
        <v>169</v>
      </c>
      <c r="H130" s="208">
        <v>1</v>
      </c>
      <c r="I130" s="209">
        <v>1813</v>
      </c>
      <c r="J130" s="210"/>
      <c r="K130" s="211">
        <f>ROUND(P130*H130,2)</f>
        <v>1813</v>
      </c>
      <c r="L130" s="206" t="s">
        <v>161</v>
      </c>
      <c r="M130" s="212"/>
      <c r="N130" s="213" t="s">
        <v>1</v>
      </c>
      <c r="O130" s="194" t="s">
        <v>41</v>
      </c>
      <c r="P130" s="195">
        <f>I130+J130</f>
        <v>1813</v>
      </c>
      <c r="Q130" s="195">
        <f>ROUND(I130*H130,2)</f>
        <v>1813</v>
      </c>
      <c r="R130" s="195">
        <f>ROUND(J130*H130,2)</f>
        <v>0</v>
      </c>
      <c r="S130" s="55"/>
      <c r="T130" s="196">
        <f>S130*H130</f>
        <v>0</v>
      </c>
      <c r="U130" s="196">
        <v>0</v>
      </c>
      <c r="V130" s="196">
        <f>U130*H130</f>
        <v>0</v>
      </c>
      <c r="W130" s="196">
        <v>0</v>
      </c>
      <c r="X130" s="196">
        <f>W130*H130</f>
        <v>0</v>
      </c>
      <c r="Y130" s="197" t="s">
        <v>1</v>
      </c>
      <c r="AR130" s="12" t="s">
        <v>290</v>
      </c>
      <c r="AT130" s="12" t="s">
        <v>282</v>
      </c>
      <c r="AU130" s="12" t="s">
        <v>72</v>
      </c>
      <c r="AY130" s="12" t="s">
        <v>155</v>
      </c>
      <c r="BE130" s="99">
        <f>IF(O130="základní",K130,0)</f>
        <v>1813</v>
      </c>
      <c r="BF130" s="99">
        <f>IF(O130="snížená",K130,0)</f>
        <v>0</v>
      </c>
      <c r="BG130" s="99">
        <f>IF(O130="zákl. přenesená",K130,0)</f>
        <v>0</v>
      </c>
      <c r="BH130" s="99">
        <f>IF(O130="sníž. přenesená",K130,0)</f>
        <v>0</v>
      </c>
      <c r="BI130" s="99">
        <f>IF(O130="nulová",K130,0)</f>
        <v>0</v>
      </c>
      <c r="BJ130" s="12" t="s">
        <v>80</v>
      </c>
      <c r="BK130" s="99">
        <f>ROUND(P130*H130,2)</f>
        <v>1813</v>
      </c>
      <c r="BL130" s="12" t="s">
        <v>290</v>
      </c>
      <c r="BM130" s="12" t="s">
        <v>342</v>
      </c>
    </row>
    <row r="131" spans="2:65" s="1" customFormat="1">
      <c r="B131" s="30"/>
      <c r="C131" s="31"/>
      <c r="D131" s="198" t="s">
        <v>164</v>
      </c>
      <c r="E131" s="31"/>
      <c r="F131" s="199" t="s">
        <v>341</v>
      </c>
      <c r="G131" s="31"/>
      <c r="H131" s="31"/>
      <c r="I131" s="112"/>
      <c r="J131" s="112"/>
      <c r="K131" s="31"/>
      <c r="L131" s="31"/>
      <c r="M131" s="32"/>
      <c r="N131" s="200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6"/>
      <c r="AT131" s="12" t="s">
        <v>164</v>
      </c>
      <c r="AU131" s="12" t="s">
        <v>72</v>
      </c>
    </row>
    <row r="132" spans="2:65" s="1" customFormat="1" ht="22.5" customHeight="1">
      <c r="B132" s="30"/>
      <c r="C132" s="204" t="s">
        <v>172</v>
      </c>
      <c r="D132" s="204" t="s">
        <v>282</v>
      </c>
      <c r="E132" s="205" t="s">
        <v>343</v>
      </c>
      <c r="F132" s="206" t="s">
        <v>344</v>
      </c>
      <c r="G132" s="207" t="s">
        <v>169</v>
      </c>
      <c r="H132" s="208">
        <v>1</v>
      </c>
      <c r="I132" s="209">
        <v>1323</v>
      </c>
      <c r="J132" s="210"/>
      <c r="K132" s="211">
        <f>ROUND(P132*H132,2)</f>
        <v>1323</v>
      </c>
      <c r="L132" s="206" t="s">
        <v>161</v>
      </c>
      <c r="M132" s="212"/>
      <c r="N132" s="213" t="s">
        <v>1</v>
      </c>
      <c r="O132" s="194" t="s">
        <v>41</v>
      </c>
      <c r="P132" s="195">
        <f>I132+J132</f>
        <v>1323</v>
      </c>
      <c r="Q132" s="195">
        <f>ROUND(I132*H132,2)</f>
        <v>1323</v>
      </c>
      <c r="R132" s="195">
        <f>ROUND(J132*H132,2)</f>
        <v>0</v>
      </c>
      <c r="S132" s="55"/>
      <c r="T132" s="196">
        <f>S132*H132</f>
        <v>0</v>
      </c>
      <c r="U132" s="196">
        <v>0</v>
      </c>
      <c r="V132" s="196">
        <f>U132*H132</f>
        <v>0</v>
      </c>
      <c r="W132" s="196">
        <v>0</v>
      </c>
      <c r="X132" s="196">
        <f>W132*H132</f>
        <v>0</v>
      </c>
      <c r="Y132" s="197" t="s">
        <v>1</v>
      </c>
      <c r="AR132" s="12" t="s">
        <v>290</v>
      </c>
      <c r="AT132" s="12" t="s">
        <v>282</v>
      </c>
      <c r="AU132" s="12" t="s">
        <v>72</v>
      </c>
      <c r="AY132" s="12" t="s">
        <v>155</v>
      </c>
      <c r="BE132" s="99">
        <f>IF(O132="základní",K132,0)</f>
        <v>1323</v>
      </c>
      <c r="BF132" s="99">
        <f>IF(O132="snížená",K132,0)</f>
        <v>0</v>
      </c>
      <c r="BG132" s="99">
        <f>IF(O132="zákl. přenesená",K132,0)</f>
        <v>0</v>
      </c>
      <c r="BH132" s="99">
        <f>IF(O132="sníž. přenesená",K132,0)</f>
        <v>0</v>
      </c>
      <c r="BI132" s="99">
        <f>IF(O132="nulová",K132,0)</f>
        <v>0</v>
      </c>
      <c r="BJ132" s="12" t="s">
        <v>80</v>
      </c>
      <c r="BK132" s="99">
        <f>ROUND(P132*H132,2)</f>
        <v>1323</v>
      </c>
      <c r="BL132" s="12" t="s">
        <v>290</v>
      </c>
      <c r="BM132" s="12" t="s">
        <v>345</v>
      </c>
    </row>
    <row r="133" spans="2:65" s="1" customFormat="1">
      <c r="B133" s="30"/>
      <c r="C133" s="31"/>
      <c r="D133" s="198" t="s">
        <v>164</v>
      </c>
      <c r="E133" s="31"/>
      <c r="F133" s="199" t="s">
        <v>344</v>
      </c>
      <c r="G133" s="31"/>
      <c r="H133" s="31"/>
      <c r="I133" s="112"/>
      <c r="J133" s="112"/>
      <c r="K133" s="31"/>
      <c r="L133" s="31"/>
      <c r="M133" s="32"/>
      <c r="N133" s="200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6"/>
      <c r="AT133" s="12" t="s">
        <v>164</v>
      </c>
      <c r="AU133" s="12" t="s">
        <v>72</v>
      </c>
    </row>
    <row r="134" spans="2:65" s="1" customFormat="1" ht="22.5" customHeight="1">
      <c r="B134" s="30"/>
      <c r="C134" s="204" t="s">
        <v>177</v>
      </c>
      <c r="D134" s="204" t="s">
        <v>282</v>
      </c>
      <c r="E134" s="205" t="s">
        <v>346</v>
      </c>
      <c r="F134" s="206" t="s">
        <v>347</v>
      </c>
      <c r="G134" s="207" t="s">
        <v>169</v>
      </c>
      <c r="H134" s="208">
        <v>1</v>
      </c>
      <c r="I134" s="209">
        <v>4498</v>
      </c>
      <c r="J134" s="210"/>
      <c r="K134" s="211">
        <f>ROUND(P134*H134,2)</f>
        <v>4498</v>
      </c>
      <c r="L134" s="206" t="s">
        <v>161</v>
      </c>
      <c r="M134" s="212"/>
      <c r="N134" s="213" t="s">
        <v>1</v>
      </c>
      <c r="O134" s="194" t="s">
        <v>41</v>
      </c>
      <c r="P134" s="195">
        <f>I134+J134</f>
        <v>4498</v>
      </c>
      <c r="Q134" s="195">
        <f>ROUND(I134*H134,2)</f>
        <v>4498</v>
      </c>
      <c r="R134" s="195">
        <f>ROUND(J134*H134,2)</f>
        <v>0</v>
      </c>
      <c r="S134" s="55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6">
        <f>W134*H134</f>
        <v>0</v>
      </c>
      <c r="Y134" s="197" t="s">
        <v>1</v>
      </c>
      <c r="AR134" s="12" t="s">
        <v>290</v>
      </c>
      <c r="AT134" s="12" t="s">
        <v>282</v>
      </c>
      <c r="AU134" s="12" t="s">
        <v>72</v>
      </c>
      <c r="AY134" s="12" t="s">
        <v>155</v>
      </c>
      <c r="BE134" s="99">
        <f>IF(O134="základní",K134,0)</f>
        <v>4498</v>
      </c>
      <c r="BF134" s="99">
        <f>IF(O134="snížená",K134,0)</f>
        <v>0</v>
      </c>
      <c r="BG134" s="99">
        <f>IF(O134="zákl. přenesená",K134,0)</f>
        <v>0</v>
      </c>
      <c r="BH134" s="99">
        <f>IF(O134="sníž. přenesená",K134,0)</f>
        <v>0</v>
      </c>
      <c r="BI134" s="99">
        <f>IF(O134="nulová",K134,0)</f>
        <v>0</v>
      </c>
      <c r="BJ134" s="12" t="s">
        <v>80</v>
      </c>
      <c r="BK134" s="99">
        <f>ROUND(P134*H134,2)</f>
        <v>4498</v>
      </c>
      <c r="BL134" s="12" t="s">
        <v>290</v>
      </c>
      <c r="BM134" s="12" t="s">
        <v>348</v>
      </c>
    </row>
    <row r="135" spans="2:65" s="1" customFormat="1">
      <c r="B135" s="30"/>
      <c r="C135" s="31"/>
      <c r="D135" s="198" t="s">
        <v>164</v>
      </c>
      <c r="E135" s="31"/>
      <c r="F135" s="199" t="s">
        <v>347</v>
      </c>
      <c r="G135" s="31"/>
      <c r="H135" s="31"/>
      <c r="I135" s="112"/>
      <c r="J135" s="112"/>
      <c r="K135" s="31"/>
      <c r="L135" s="31"/>
      <c r="M135" s="32"/>
      <c r="N135" s="200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6"/>
      <c r="AT135" s="12" t="s">
        <v>164</v>
      </c>
      <c r="AU135" s="12" t="s">
        <v>72</v>
      </c>
    </row>
    <row r="136" spans="2:65" s="1" customFormat="1" ht="22.5" customHeight="1">
      <c r="B136" s="30"/>
      <c r="C136" s="204" t="s">
        <v>8</v>
      </c>
      <c r="D136" s="204" t="s">
        <v>282</v>
      </c>
      <c r="E136" s="205" t="s">
        <v>349</v>
      </c>
      <c r="F136" s="206" t="s">
        <v>350</v>
      </c>
      <c r="G136" s="207" t="s">
        <v>169</v>
      </c>
      <c r="H136" s="208">
        <v>1</v>
      </c>
      <c r="I136" s="209">
        <v>6840</v>
      </c>
      <c r="J136" s="210"/>
      <c r="K136" s="211">
        <f>ROUND(P136*H136,2)</f>
        <v>6840</v>
      </c>
      <c r="L136" s="206" t="s">
        <v>161</v>
      </c>
      <c r="M136" s="212"/>
      <c r="N136" s="213" t="s">
        <v>1</v>
      </c>
      <c r="O136" s="194" t="s">
        <v>41</v>
      </c>
      <c r="P136" s="195">
        <f>I136+J136</f>
        <v>6840</v>
      </c>
      <c r="Q136" s="195">
        <f>ROUND(I136*H136,2)</f>
        <v>6840</v>
      </c>
      <c r="R136" s="195">
        <f>ROUND(J136*H136,2)</f>
        <v>0</v>
      </c>
      <c r="S136" s="55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6">
        <f>W136*H136</f>
        <v>0</v>
      </c>
      <c r="Y136" s="197" t="s">
        <v>1</v>
      </c>
      <c r="AR136" s="12" t="s">
        <v>290</v>
      </c>
      <c r="AT136" s="12" t="s">
        <v>282</v>
      </c>
      <c r="AU136" s="12" t="s">
        <v>72</v>
      </c>
      <c r="AY136" s="12" t="s">
        <v>155</v>
      </c>
      <c r="BE136" s="99">
        <f>IF(O136="základní",K136,0)</f>
        <v>6840</v>
      </c>
      <c r="BF136" s="99">
        <f>IF(O136="snížená",K136,0)</f>
        <v>0</v>
      </c>
      <c r="BG136" s="99">
        <f>IF(O136="zákl. přenesená",K136,0)</f>
        <v>0</v>
      </c>
      <c r="BH136" s="99">
        <f>IF(O136="sníž. přenesená",K136,0)</f>
        <v>0</v>
      </c>
      <c r="BI136" s="99">
        <f>IF(O136="nulová",K136,0)</f>
        <v>0</v>
      </c>
      <c r="BJ136" s="12" t="s">
        <v>80</v>
      </c>
      <c r="BK136" s="99">
        <f>ROUND(P136*H136,2)</f>
        <v>6840</v>
      </c>
      <c r="BL136" s="12" t="s">
        <v>290</v>
      </c>
      <c r="BM136" s="12" t="s">
        <v>351</v>
      </c>
    </row>
    <row r="137" spans="2:65" s="1" customFormat="1">
      <c r="B137" s="30"/>
      <c r="C137" s="31"/>
      <c r="D137" s="198" t="s">
        <v>164</v>
      </c>
      <c r="E137" s="31"/>
      <c r="F137" s="199" t="s">
        <v>350</v>
      </c>
      <c r="G137" s="31"/>
      <c r="H137" s="31"/>
      <c r="I137" s="112"/>
      <c r="J137" s="112"/>
      <c r="K137" s="31"/>
      <c r="L137" s="31"/>
      <c r="M137" s="32"/>
      <c r="N137" s="200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6"/>
      <c r="AT137" s="12" t="s">
        <v>164</v>
      </c>
      <c r="AU137" s="12" t="s">
        <v>72</v>
      </c>
    </row>
    <row r="138" spans="2:65" s="1" customFormat="1" ht="22.5" customHeight="1">
      <c r="B138" s="30"/>
      <c r="C138" s="204" t="s">
        <v>352</v>
      </c>
      <c r="D138" s="204" t="s">
        <v>282</v>
      </c>
      <c r="E138" s="205" t="s">
        <v>353</v>
      </c>
      <c r="F138" s="206" t="s">
        <v>354</v>
      </c>
      <c r="G138" s="207" t="s">
        <v>169</v>
      </c>
      <c r="H138" s="208">
        <v>1</v>
      </c>
      <c r="I138" s="209">
        <v>24304</v>
      </c>
      <c r="J138" s="210"/>
      <c r="K138" s="211">
        <f>ROUND(P138*H138,2)</f>
        <v>24304</v>
      </c>
      <c r="L138" s="206" t="s">
        <v>161</v>
      </c>
      <c r="M138" s="212"/>
      <c r="N138" s="213" t="s">
        <v>1</v>
      </c>
      <c r="O138" s="194" t="s">
        <v>41</v>
      </c>
      <c r="P138" s="195">
        <f>I138+J138</f>
        <v>24304</v>
      </c>
      <c r="Q138" s="195">
        <f>ROUND(I138*H138,2)</f>
        <v>24304</v>
      </c>
      <c r="R138" s="195">
        <f>ROUND(J138*H138,2)</f>
        <v>0</v>
      </c>
      <c r="S138" s="55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6">
        <f>W138*H138</f>
        <v>0</v>
      </c>
      <c r="Y138" s="197" t="s">
        <v>1</v>
      </c>
      <c r="AR138" s="12" t="s">
        <v>290</v>
      </c>
      <c r="AT138" s="12" t="s">
        <v>282</v>
      </c>
      <c r="AU138" s="12" t="s">
        <v>72</v>
      </c>
      <c r="AY138" s="12" t="s">
        <v>155</v>
      </c>
      <c r="BE138" s="99">
        <f>IF(O138="základní",K138,0)</f>
        <v>24304</v>
      </c>
      <c r="BF138" s="99">
        <f>IF(O138="snížená",K138,0)</f>
        <v>0</v>
      </c>
      <c r="BG138" s="99">
        <f>IF(O138="zákl. přenesená",K138,0)</f>
        <v>0</v>
      </c>
      <c r="BH138" s="99">
        <f>IF(O138="sníž. přenesená",K138,0)</f>
        <v>0</v>
      </c>
      <c r="BI138" s="99">
        <f>IF(O138="nulová",K138,0)</f>
        <v>0</v>
      </c>
      <c r="BJ138" s="12" t="s">
        <v>80</v>
      </c>
      <c r="BK138" s="99">
        <f>ROUND(P138*H138,2)</f>
        <v>24304</v>
      </c>
      <c r="BL138" s="12" t="s">
        <v>290</v>
      </c>
      <c r="BM138" s="12" t="s">
        <v>355</v>
      </c>
    </row>
    <row r="139" spans="2:65" s="1" customFormat="1">
      <c r="B139" s="30"/>
      <c r="C139" s="31"/>
      <c r="D139" s="198" t="s">
        <v>164</v>
      </c>
      <c r="E139" s="31"/>
      <c r="F139" s="199" t="s">
        <v>354</v>
      </c>
      <c r="G139" s="31"/>
      <c r="H139" s="31"/>
      <c r="I139" s="112"/>
      <c r="J139" s="112"/>
      <c r="K139" s="31"/>
      <c r="L139" s="31"/>
      <c r="M139" s="32"/>
      <c r="N139" s="200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6"/>
      <c r="AT139" s="12" t="s">
        <v>164</v>
      </c>
      <c r="AU139" s="12" t="s">
        <v>72</v>
      </c>
    </row>
    <row r="140" spans="2:65" s="1" customFormat="1" ht="22.5" customHeight="1">
      <c r="B140" s="30"/>
      <c r="C140" s="204" t="s">
        <v>356</v>
      </c>
      <c r="D140" s="204" t="s">
        <v>282</v>
      </c>
      <c r="E140" s="205" t="s">
        <v>357</v>
      </c>
      <c r="F140" s="206" t="s">
        <v>358</v>
      </c>
      <c r="G140" s="207" t="s">
        <v>169</v>
      </c>
      <c r="H140" s="208">
        <v>1</v>
      </c>
      <c r="I140" s="209">
        <v>23324</v>
      </c>
      <c r="J140" s="210"/>
      <c r="K140" s="211">
        <f>ROUND(P140*H140,2)</f>
        <v>23324</v>
      </c>
      <c r="L140" s="206" t="s">
        <v>161</v>
      </c>
      <c r="M140" s="212"/>
      <c r="N140" s="213" t="s">
        <v>1</v>
      </c>
      <c r="O140" s="194" t="s">
        <v>41</v>
      </c>
      <c r="P140" s="195">
        <f>I140+J140</f>
        <v>23324</v>
      </c>
      <c r="Q140" s="195">
        <f>ROUND(I140*H140,2)</f>
        <v>23324</v>
      </c>
      <c r="R140" s="195">
        <f>ROUND(J140*H140,2)</f>
        <v>0</v>
      </c>
      <c r="S140" s="55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6">
        <f>W140*H140</f>
        <v>0</v>
      </c>
      <c r="Y140" s="197" t="s">
        <v>1</v>
      </c>
      <c r="AR140" s="12" t="s">
        <v>290</v>
      </c>
      <c r="AT140" s="12" t="s">
        <v>282</v>
      </c>
      <c r="AU140" s="12" t="s">
        <v>72</v>
      </c>
      <c r="AY140" s="12" t="s">
        <v>155</v>
      </c>
      <c r="BE140" s="99">
        <f>IF(O140="základní",K140,0)</f>
        <v>23324</v>
      </c>
      <c r="BF140" s="99">
        <f>IF(O140="snížená",K140,0)</f>
        <v>0</v>
      </c>
      <c r="BG140" s="99">
        <f>IF(O140="zákl. přenesená",K140,0)</f>
        <v>0</v>
      </c>
      <c r="BH140" s="99">
        <f>IF(O140="sníž. přenesená",K140,0)</f>
        <v>0</v>
      </c>
      <c r="BI140" s="99">
        <f>IF(O140="nulová",K140,0)</f>
        <v>0</v>
      </c>
      <c r="BJ140" s="12" t="s">
        <v>80</v>
      </c>
      <c r="BK140" s="99">
        <f>ROUND(P140*H140,2)</f>
        <v>23324</v>
      </c>
      <c r="BL140" s="12" t="s">
        <v>290</v>
      </c>
      <c r="BM140" s="12" t="s">
        <v>359</v>
      </c>
    </row>
    <row r="141" spans="2:65" s="1" customFormat="1">
      <c r="B141" s="30"/>
      <c r="C141" s="31"/>
      <c r="D141" s="198" t="s">
        <v>164</v>
      </c>
      <c r="E141" s="31"/>
      <c r="F141" s="199" t="s">
        <v>358</v>
      </c>
      <c r="G141" s="31"/>
      <c r="H141" s="31"/>
      <c r="I141" s="112"/>
      <c r="J141" s="112"/>
      <c r="K141" s="31"/>
      <c r="L141" s="31"/>
      <c r="M141" s="32"/>
      <c r="N141" s="200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6"/>
      <c r="AT141" s="12" t="s">
        <v>164</v>
      </c>
      <c r="AU141" s="12" t="s">
        <v>72</v>
      </c>
    </row>
    <row r="142" spans="2:65" s="1" customFormat="1" ht="22.5" customHeight="1">
      <c r="B142" s="30"/>
      <c r="C142" s="204" t="s">
        <v>360</v>
      </c>
      <c r="D142" s="204" t="s">
        <v>282</v>
      </c>
      <c r="E142" s="205" t="s">
        <v>361</v>
      </c>
      <c r="F142" s="206" t="s">
        <v>362</v>
      </c>
      <c r="G142" s="207" t="s">
        <v>169</v>
      </c>
      <c r="H142" s="208">
        <v>1</v>
      </c>
      <c r="I142" s="209">
        <v>10290</v>
      </c>
      <c r="J142" s="210"/>
      <c r="K142" s="211">
        <f>ROUND(P142*H142,2)</f>
        <v>10290</v>
      </c>
      <c r="L142" s="206" t="s">
        <v>161</v>
      </c>
      <c r="M142" s="212"/>
      <c r="N142" s="213" t="s">
        <v>1</v>
      </c>
      <c r="O142" s="194" t="s">
        <v>41</v>
      </c>
      <c r="P142" s="195">
        <f>I142+J142</f>
        <v>10290</v>
      </c>
      <c r="Q142" s="195">
        <f>ROUND(I142*H142,2)</f>
        <v>10290</v>
      </c>
      <c r="R142" s="195">
        <f>ROUND(J142*H142,2)</f>
        <v>0</v>
      </c>
      <c r="S142" s="55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6">
        <f>W142*H142</f>
        <v>0</v>
      </c>
      <c r="Y142" s="197" t="s">
        <v>1</v>
      </c>
      <c r="AR142" s="12" t="s">
        <v>290</v>
      </c>
      <c r="AT142" s="12" t="s">
        <v>282</v>
      </c>
      <c r="AU142" s="12" t="s">
        <v>72</v>
      </c>
      <c r="AY142" s="12" t="s">
        <v>155</v>
      </c>
      <c r="BE142" s="99">
        <f>IF(O142="základní",K142,0)</f>
        <v>10290</v>
      </c>
      <c r="BF142" s="99">
        <f>IF(O142="snížená",K142,0)</f>
        <v>0</v>
      </c>
      <c r="BG142" s="99">
        <f>IF(O142="zákl. přenesená",K142,0)</f>
        <v>0</v>
      </c>
      <c r="BH142" s="99">
        <f>IF(O142="sníž. přenesená",K142,0)</f>
        <v>0</v>
      </c>
      <c r="BI142" s="99">
        <f>IF(O142="nulová",K142,0)</f>
        <v>0</v>
      </c>
      <c r="BJ142" s="12" t="s">
        <v>80</v>
      </c>
      <c r="BK142" s="99">
        <f>ROUND(P142*H142,2)</f>
        <v>10290</v>
      </c>
      <c r="BL142" s="12" t="s">
        <v>290</v>
      </c>
      <c r="BM142" s="12" t="s">
        <v>363</v>
      </c>
    </row>
    <row r="143" spans="2:65" s="1" customFormat="1">
      <c r="B143" s="30"/>
      <c r="C143" s="31"/>
      <c r="D143" s="198" t="s">
        <v>164</v>
      </c>
      <c r="E143" s="31"/>
      <c r="F143" s="199" t="s">
        <v>362</v>
      </c>
      <c r="G143" s="31"/>
      <c r="H143" s="31"/>
      <c r="I143" s="112"/>
      <c r="J143" s="112"/>
      <c r="K143" s="31"/>
      <c r="L143" s="31"/>
      <c r="M143" s="32"/>
      <c r="N143" s="200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6"/>
      <c r="AT143" s="12" t="s">
        <v>164</v>
      </c>
      <c r="AU143" s="12" t="s">
        <v>72</v>
      </c>
    </row>
    <row r="144" spans="2:65" s="1" customFormat="1" ht="22.5" customHeight="1">
      <c r="B144" s="30"/>
      <c r="C144" s="204" t="s">
        <v>364</v>
      </c>
      <c r="D144" s="204" t="s">
        <v>282</v>
      </c>
      <c r="E144" s="205" t="s">
        <v>365</v>
      </c>
      <c r="F144" s="206" t="s">
        <v>366</v>
      </c>
      <c r="G144" s="207" t="s">
        <v>169</v>
      </c>
      <c r="H144" s="208">
        <v>1</v>
      </c>
      <c r="I144" s="209">
        <v>8487</v>
      </c>
      <c r="J144" s="210"/>
      <c r="K144" s="211">
        <f>ROUND(P144*H144,2)</f>
        <v>8487</v>
      </c>
      <c r="L144" s="206" t="s">
        <v>161</v>
      </c>
      <c r="M144" s="212"/>
      <c r="N144" s="213" t="s">
        <v>1</v>
      </c>
      <c r="O144" s="194" t="s">
        <v>41</v>
      </c>
      <c r="P144" s="195">
        <f>I144+J144</f>
        <v>8487</v>
      </c>
      <c r="Q144" s="195">
        <f>ROUND(I144*H144,2)</f>
        <v>8487</v>
      </c>
      <c r="R144" s="195">
        <f>ROUND(J144*H144,2)</f>
        <v>0</v>
      </c>
      <c r="S144" s="55"/>
      <c r="T144" s="196">
        <f>S144*H144</f>
        <v>0</v>
      </c>
      <c r="U144" s="196">
        <v>0</v>
      </c>
      <c r="V144" s="196">
        <f>U144*H144</f>
        <v>0</v>
      </c>
      <c r="W144" s="196">
        <v>0</v>
      </c>
      <c r="X144" s="196">
        <f>W144*H144</f>
        <v>0</v>
      </c>
      <c r="Y144" s="197" t="s">
        <v>1</v>
      </c>
      <c r="AR144" s="12" t="s">
        <v>290</v>
      </c>
      <c r="AT144" s="12" t="s">
        <v>282</v>
      </c>
      <c r="AU144" s="12" t="s">
        <v>72</v>
      </c>
      <c r="AY144" s="12" t="s">
        <v>155</v>
      </c>
      <c r="BE144" s="99">
        <f>IF(O144="základní",K144,0)</f>
        <v>8487</v>
      </c>
      <c r="BF144" s="99">
        <f>IF(O144="snížená",K144,0)</f>
        <v>0</v>
      </c>
      <c r="BG144" s="99">
        <f>IF(O144="zákl. přenesená",K144,0)</f>
        <v>0</v>
      </c>
      <c r="BH144" s="99">
        <f>IF(O144="sníž. přenesená",K144,0)</f>
        <v>0</v>
      </c>
      <c r="BI144" s="99">
        <f>IF(O144="nulová",K144,0)</f>
        <v>0</v>
      </c>
      <c r="BJ144" s="12" t="s">
        <v>80</v>
      </c>
      <c r="BK144" s="99">
        <f>ROUND(P144*H144,2)</f>
        <v>8487</v>
      </c>
      <c r="BL144" s="12" t="s">
        <v>290</v>
      </c>
      <c r="BM144" s="12" t="s">
        <v>367</v>
      </c>
    </row>
    <row r="145" spans="2:65" s="1" customFormat="1">
      <c r="B145" s="30"/>
      <c r="C145" s="31"/>
      <c r="D145" s="198" t="s">
        <v>164</v>
      </c>
      <c r="E145" s="31"/>
      <c r="F145" s="199" t="s">
        <v>366</v>
      </c>
      <c r="G145" s="31"/>
      <c r="H145" s="31"/>
      <c r="I145" s="112"/>
      <c r="J145" s="112"/>
      <c r="K145" s="31"/>
      <c r="L145" s="31"/>
      <c r="M145" s="32"/>
      <c r="N145" s="200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6"/>
      <c r="AT145" s="12" t="s">
        <v>164</v>
      </c>
      <c r="AU145" s="12" t="s">
        <v>72</v>
      </c>
    </row>
    <row r="146" spans="2:65" s="1" customFormat="1" ht="22.5" customHeight="1">
      <c r="B146" s="30"/>
      <c r="C146" s="204" t="s">
        <v>368</v>
      </c>
      <c r="D146" s="204" t="s">
        <v>282</v>
      </c>
      <c r="E146" s="205" t="s">
        <v>369</v>
      </c>
      <c r="F146" s="206" t="s">
        <v>370</v>
      </c>
      <c r="G146" s="207" t="s">
        <v>169</v>
      </c>
      <c r="H146" s="208">
        <v>1</v>
      </c>
      <c r="I146" s="209">
        <v>1362</v>
      </c>
      <c r="J146" s="210"/>
      <c r="K146" s="211">
        <f>ROUND(P146*H146,2)</f>
        <v>1362</v>
      </c>
      <c r="L146" s="206" t="s">
        <v>161</v>
      </c>
      <c r="M146" s="212"/>
      <c r="N146" s="213" t="s">
        <v>1</v>
      </c>
      <c r="O146" s="194" t="s">
        <v>41</v>
      </c>
      <c r="P146" s="195">
        <f>I146+J146</f>
        <v>1362</v>
      </c>
      <c r="Q146" s="195">
        <f>ROUND(I146*H146,2)</f>
        <v>1362</v>
      </c>
      <c r="R146" s="195">
        <f>ROUND(J146*H146,2)</f>
        <v>0</v>
      </c>
      <c r="S146" s="55"/>
      <c r="T146" s="196">
        <f>S146*H146</f>
        <v>0</v>
      </c>
      <c r="U146" s="196">
        <v>0</v>
      </c>
      <c r="V146" s="196">
        <f>U146*H146</f>
        <v>0</v>
      </c>
      <c r="W146" s="196">
        <v>0</v>
      </c>
      <c r="X146" s="196">
        <f>W146*H146</f>
        <v>0</v>
      </c>
      <c r="Y146" s="197" t="s">
        <v>1</v>
      </c>
      <c r="AR146" s="12" t="s">
        <v>290</v>
      </c>
      <c r="AT146" s="12" t="s">
        <v>282</v>
      </c>
      <c r="AU146" s="12" t="s">
        <v>72</v>
      </c>
      <c r="AY146" s="12" t="s">
        <v>155</v>
      </c>
      <c r="BE146" s="99">
        <f>IF(O146="základní",K146,0)</f>
        <v>1362</v>
      </c>
      <c r="BF146" s="99">
        <f>IF(O146="snížená",K146,0)</f>
        <v>0</v>
      </c>
      <c r="BG146" s="99">
        <f>IF(O146="zákl. přenesená",K146,0)</f>
        <v>0</v>
      </c>
      <c r="BH146" s="99">
        <f>IF(O146="sníž. přenesená",K146,0)</f>
        <v>0</v>
      </c>
      <c r="BI146" s="99">
        <f>IF(O146="nulová",K146,0)</f>
        <v>0</v>
      </c>
      <c r="BJ146" s="12" t="s">
        <v>80</v>
      </c>
      <c r="BK146" s="99">
        <f>ROUND(P146*H146,2)</f>
        <v>1362</v>
      </c>
      <c r="BL146" s="12" t="s">
        <v>290</v>
      </c>
      <c r="BM146" s="12" t="s">
        <v>371</v>
      </c>
    </row>
    <row r="147" spans="2:65" s="1" customFormat="1">
      <c r="B147" s="30"/>
      <c r="C147" s="31"/>
      <c r="D147" s="198" t="s">
        <v>164</v>
      </c>
      <c r="E147" s="31"/>
      <c r="F147" s="199" t="s">
        <v>370</v>
      </c>
      <c r="G147" s="31"/>
      <c r="H147" s="31"/>
      <c r="I147" s="112"/>
      <c r="J147" s="112"/>
      <c r="K147" s="31"/>
      <c r="L147" s="31"/>
      <c r="M147" s="32"/>
      <c r="N147" s="200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6"/>
      <c r="AT147" s="12" t="s">
        <v>164</v>
      </c>
      <c r="AU147" s="12" t="s">
        <v>72</v>
      </c>
    </row>
    <row r="148" spans="2:65" s="1" customFormat="1" ht="22.5" customHeight="1">
      <c r="B148" s="30"/>
      <c r="C148" s="204" t="s">
        <v>372</v>
      </c>
      <c r="D148" s="204" t="s">
        <v>282</v>
      </c>
      <c r="E148" s="205" t="s">
        <v>373</v>
      </c>
      <c r="F148" s="206" t="s">
        <v>374</v>
      </c>
      <c r="G148" s="207" t="s">
        <v>169</v>
      </c>
      <c r="H148" s="208">
        <v>1</v>
      </c>
      <c r="I148" s="209">
        <v>633</v>
      </c>
      <c r="J148" s="210"/>
      <c r="K148" s="211">
        <f>ROUND(P148*H148,2)</f>
        <v>633</v>
      </c>
      <c r="L148" s="206" t="s">
        <v>161</v>
      </c>
      <c r="M148" s="212"/>
      <c r="N148" s="213" t="s">
        <v>1</v>
      </c>
      <c r="O148" s="194" t="s">
        <v>41</v>
      </c>
      <c r="P148" s="195">
        <f>I148+J148</f>
        <v>633</v>
      </c>
      <c r="Q148" s="195">
        <f>ROUND(I148*H148,2)</f>
        <v>633</v>
      </c>
      <c r="R148" s="195">
        <f>ROUND(J148*H148,2)</f>
        <v>0</v>
      </c>
      <c r="S148" s="55"/>
      <c r="T148" s="196">
        <f>S148*H148</f>
        <v>0</v>
      </c>
      <c r="U148" s="196">
        <v>0</v>
      </c>
      <c r="V148" s="196">
        <f>U148*H148</f>
        <v>0</v>
      </c>
      <c r="W148" s="196">
        <v>0</v>
      </c>
      <c r="X148" s="196">
        <f>W148*H148</f>
        <v>0</v>
      </c>
      <c r="Y148" s="197" t="s">
        <v>1</v>
      </c>
      <c r="AR148" s="12" t="s">
        <v>290</v>
      </c>
      <c r="AT148" s="12" t="s">
        <v>282</v>
      </c>
      <c r="AU148" s="12" t="s">
        <v>72</v>
      </c>
      <c r="AY148" s="12" t="s">
        <v>155</v>
      </c>
      <c r="BE148" s="99">
        <f>IF(O148="základní",K148,0)</f>
        <v>633</v>
      </c>
      <c r="BF148" s="99">
        <f>IF(O148="snížená",K148,0)</f>
        <v>0</v>
      </c>
      <c r="BG148" s="99">
        <f>IF(O148="zákl. přenesená",K148,0)</f>
        <v>0</v>
      </c>
      <c r="BH148" s="99">
        <f>IF(O148="sníž. přenesená",K148,0)</f>
        <v>0</v>
      </c>
      <c r="BI148" s="99">
        <f>IF(O148="nulová",K148,0)</f>
        <v>0</v>
      </c>
      <c r="BJ148" s="12" t="s">
        <v>80</v>
      </c>
      <c r="BK148" s="99">
        <f>ROUND(P148*H148,2)</f>
        <v>633</v>
      </c>
      <c r="BL148" s="12" t="s">
        <v>290</v>
      </c>
      <c r="BM148" s="12" t="s">
        <v>375</v>
      </c>
    </row>
    <row r="149" spans="2:65" s="1" customFormat="1">
      <c r="B149" s="30"/>
      <c r="C149" s="31"/>
      <c r="D149" s="198" t="s">
        <v>164</v>
      </c>
      <c r="E149" s="31"/>
      <c r="F149" s="199" t="s">
        <v>374</v>
      </c>
      <c r="G149" s="31"/>
      <c r="H149" s="31"/>
      <c r="I149" s="112"/>
      <c r="J149" s="112"/>
      <c r="K149" s="31"/>
      <c r="L149" s="31"/>
      <c r="M149" s="32"/>
      <c r="N149" s="200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6"/>
      <c r="AT149" s="12" t="s">
        <v>164</v>
      </c>
      <c r="AU149" s="12" t="s">
        <v>72</v>
      </c>
    </row>
    <row r="150" spans="2:65" s="1" customFormat="1" ht="22.5" customHeight="1">
      <c r="B150" s="30"/>
      <c r="C150" s="204" t="s">
        <v>376</v>
      </c>
      <c r="D150" s="204" t="s">
        <v>282</v>
      </c>
      <c r="E150" s="205" t="s">
        <v>377</v>
      </c>
      <c r="F150" s="206" t="s">
        <v>378</v>
      </c>
      <c r="G150" s="207" t="s">
        <v>169</v>
      </c>
      <c r="H150" s="208">
        <v>1</v>
      </c>
      <c r="I150" s="209">
        <v>699</v>
      </c>
      <c r="J150" s="210"/>
      <c r="K150" s="211">
        <f>ROUND(P150*H150,2)</f>
        <v>699</v>
      </c>
      <c r="L150" s="206" t="s">
        <v>161</v>
      </c>
      <c r="M150" s="212"/>
      <c r="N150" s="213" t="s">
        <v>1</v>
      </c>
      <c r="O150" s="194" t="s">
        <v>41</v>
      </c>
      <c r="P150" s="195">
        <f>I150+J150</f>
        <v>699</v>
      </c>
      <c r="Q150" s="195">
        <f>ROUND(I150*H150,2)</f>
        <v>699</v>
      </c>
      <c r="R150" s="195">
        <f>ROUND(J150*H150,2)</f>
        <v>0</v>
      </c>
      <c r="S150" s="55"/>
      <c r="T150" s="196">
        <f>S150*H150</f>
        <v>0</v>
      </c>
      <c r="U150" s="196">
        <v>0</v>
      </c>
      <c r="V150" s="196">
        <f>U150*H150</f>
        <v>0</v>
      </c>
      <c r="W150" s="196">
        <v>0</v>
      </c>
      <c r="X150" s="196">
        <f>W150*H150</f>
        <v>0</v>
      </c>
      <c r="Y150" s="197" t="s">
        <v>1</v>
      </c>
      <c r="AR150" s="12" t="s">
        <v>290</v>
      </c>
      <c r="AT150" s="12" t="s">
        <v>282</v>
      </c>
      <c r="AU150" s="12" t="s">
        <v>72</v>
      </c>
      <c r="AY150" s="12" t="s">
        <v>155</v>
      </c>
      <c r="BE150" s="99">
        <f>IF(O150="základní",K150,0)</f>
        <v>699</v>
      </c>
      <c r="BF150" s="99">
        <f>IF(O150="snížená",K150,0)</f>
        <v>0</v>
      </c>
      <c r="BG150" s="99">
        <f>IF(O150="zákl. přenesená",K150,0)</f>
        <v>0</v>
      </c>
      <c r="BH150" s="99">
        <f>IF(O150="sníž. přenesená",K150,0)</f>
        <v>0</v>
      </c>
      <c r="BI150" s="99">
        <f>IF(O150="nulová",K150,0)</f>
        <v>0</v>
      </c>
      <c r="BJ150" s="12" t="s">
        <v>80</v>
      </c>
      <c r="BK150" s="99">
        <f>ROUND(P150*H150,2)</f>
        <v>699</v>
      </c>
      <c r="BL150" s="12" t="s">
        <v>290</v>
      </c>
      <c r="BM150" s="12" t="s">
        <v>379</v>
      </c>
    </row>
    <row r="151" spans="2:65" s="1" customFormat="1">
      <c r="B151" s="30"/>
      <c r="C151" s="31"/>
      <c r="D151" s="198" t="s">
        <v>164</v>
      </c>
      <c r="E151" s="31"/>
      <c r="F151" s="199" t="s">
        <v>378</v>
      </c>
      <c r="G151" s="31"/>
      <c r="H151" s="31"/>
      <c r="I151" s="112"/>
      <c r="J151" s="112"/>
      <c r="K151" s="31"/>
      <c r="L151" s="31"/>
      <c r="M151" s="32"/>
      <c r="N151" s="200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6"/>
      <c r="AT151" s="12" t="s">
        <v>164</v>
      </c>
      <c r="AU151" s="12" t="s">
        <v>72</v>
      </c>
    </row>
    <row r="152" spans="2:65" s="1" customFormat="1" ht="22.5" customHeight="1">
      <c r="B152" s="30"/>
      <c r="C152" s="204" t="s">
        <v>380</v>
      </c>
      <c r="D152" s="204" t="s">
        <v>282</v>
      </c>
      <c r="E152" s="205" t="s">
        <v>381</v>
      </c>
      <c r="F152" s="206" t="s">
        <v>382</v>
      </c>
      <c r="G152" s="207" t="s">
        <v>169</v>
      </c>
      <c r="H152" s="208">
        <v>1</v>
      </c>
      <c r="I152" s="209">
        <v>666</v>
      </c>
      <c r="J152" s="210"/>
      <c r="K152" s="211">
        <f>ROUND(P152*H152,2)</f>
        <v>666</v>
      </c>
      <c r="L152" s="206" t="s">
        <v>161</v>
      </c>
      <c r="M152" s="212"/>
      <c r="N152" s="213" t="s">
        <v>1</v>
      </c>
      <c r="O152" s="194" t="s">
        <v>41</v>
      </c>
      <c r="P152" s="195">
        <f>I152+J152</f>
        <v>666</v>
      </c>
      <c r="Q152" s="195">
        <f>ROUND(I152*H152,2)</f>
        <v>666</v>
      </c>
      <c r="R152" s="195">
        <f>ROUND(J152*H152,2)</f>
        <v>0</v>
      </c>
      <c r="S152" s="55"/>
      <c r="T152" s="196">
        <f>S152*H152</f>
        <v>0</v>
      </c>
      <c r="U152" s="196">
        <v>0</v>
      </c>
      <c r="V152" s="196">
        <f>U152*H152</f>
        <v>0</v>
      </c>
      <c r="W152" s="196">
        <v>0</v>
      </c>
      <c r="X152" s="196">
        <f>W152*H152</f>
        <v>0</v>
      </c>
      <c r="Y152" s="197" t="s">
        <v>1</v>
      </c>
      <c r="AR152" s="12" t="s">
        <v>290</v>
      </c>
      <c r="AT152" s="12" t="s">
        <v>282</v>
      </c>
      <c r="AU152" s="12" t="s">
        <v>72</v>
      </c>
      <c r="AY152" s="12" t="s">
        <v>155</v>
      </c>
      <c r="BE152" s="99">
        <f>IF(O152="základní",K152,0)</f>
        <v>666</v>
      </c>
      <c r="BF152" s="99">
        <f>IF(O152="snížená",K152,0)</f>
        <v>0</v>
      </c>
      <c r="BG152" s="99">
        <f>IF(O152="zákl. přenesená",K152,0)</f>
        <v>0</v>
      </c>
      <c r="BH152" s="99">
        <f>IF(O152="sníž. přenesená",K152,0)</f>
        <v>0</v>
      </c>
      <c r="BI152" s="99">
        <f>IF(O152="nulová",K152,0)</f>
        <v>0</v>
      </c>
      <c r="BJ152" s="12" t="s">
        <v>80</v>
      </c>
      <c r="BK152" s="99">
        <f>ROUND(P152*H152,2)</f>
        <v>666</v>
      </c>
      <c r="BL152" s="12" t="s">
        <v>290</v>
      </c>
      <c r="BM152" s="12" t="s">
        <v>383</v>
      </c>
    </row>
    <row r="153" spans="2:65" s="1" customFormat="1">
      <c r="B153" s="30"/>
      <c r="C153" s="31"/>
      <c r="D153" s="198" t="s">
        <v>164</v>
      </c>
      <c r="E153" s="31"/>
      <c r="F153" s="199" t="s">
        <v>382</v>
      </c>
      <c r="G153" s="31"/>
      <c r="H153" s="31"/>
      <c r="I153" s="112"/>
      <c r="J153" s="112"/>
      <c r="K153" s="31"/>
      <c r="L153" s="31"/>
      <c r="M153" s="32"/>
      <c r="N153" s="200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6"/>
      <c r="AT153" s="12" t="s">
        <v>164</v>
      </c>
      <c r="AU153" s="12" t="s">
        <v>72</v>
      </c>
    </row>
    <row r="154" spans="2:65" s="1" customFormat="1" ht="22.5" customHeight="1">
      <c r="B154" s="30"/>
      <c r="C154" s="204" t="s">
        <v>275</v>
      </c>
      <c r="D154" s="204" t="s">
        <v>282</v>
      </c>
      <c r="E154" s="205" t="s">
        <v>384</v>
      </c>
      <c r="F154" s="206" t="s">
        <v>385</v>
      </c>
      <c r="G154" s="207" t="s">
        <v>169</v>
      </c>
      <c r="H154" s="208">
        <v>1</v>
      </c>
      <c r="I154" s="209">
        <v>821</v>
      </c>
      <c r="J154" s="210"/>
      <c r="K154" s="211">
        <f>ROUND(P154*H154,2)</f>
        <v>821</v>
      </c>
      <c r="L154" s="206" t="s">
        <v>161</v>
      </c>
      <c r="M154" s="212"/>
      <c r="N154" s="213" t="s">
        <v>1</v>
      </c>
      <c r="O154" s="194" t="s">
        <v>41</v>
      </c>
      <c r="P154" s="195">
        <f>I154+J154</f>
        <v>821</v>
      </c>
      <c r="Q154" s="195">
        <f>ROUND(I154*H154,2)</f>
        <v>821</v>
      </c>
      <c r="R154" s="195">
        <f>ROUND(J154*H154,2)</f>
        <v>0</v>
      </c>
      <c r="S154" s="55"/>
      <c r="T154" s="196">
        <f>S154*H154</f>
        <v>0</v>
      </c>
      <c r="U154" s="196">
        <v>0</v>
      </c>
      <c r="V154" s="196">
        <f>U154*H154</f>
        <v>0</v>
      </c>
      <c r="W154" s="196">
        <v>0</v>
      </c>
      <c r="X154" s="196">
        <f>W154*H154</f>
        <v>0</v>
      </c>
      <c r="Y154" s="197" t="s">
        <v>1</v>
      </c>
      <c r="AR154" s="12" t="s">
        <v>290</v>
      </c>
      <c r="AT154" s="12" t="s">
        <v>282</v>
      </c>
      <c r="AU154" s="12" t="s">
        <v>72</v>
      </c>
      <c r="AY154" s="12" t="s">
        <v>155</v>
      </c>
      <c r="BE154" s="99">
        <f>IF(O154="základní",K154,0)</f>
        <v>821</v>
      </c>
      <c r="BF154" s="99">
        <f>IF(O154="snížená",K154,0)</f>
        <v>0</v>
      </c>
      <c r="BG154" s="99">
        <f>IF(O154="zákl. přenesená",K154,0)</f>
        <v>0</v>
      </c>
      <c r="BH154" s="99">
        <f>IF(O154="sníž. přenesená",K154,0)</f>
        <v>0</v>
      </c>
      <c r="BI154" s="99">
        <f>IF(O154="nulová",K154,0)</f>
        <v>0</v>
      </c>
      <c r="BJ154" s="12" t="s">
        <v>80</v>
      </c>
      <c r="BK154" s="99">
        <f>ROUND(P154*H154,2)</f>
        <v>821</v>
      </c>
      <c r="BL154" s="12" t="s">
        <v>290</v>
      </c>
      <c r="BM154" s="12" t="s">
        <v>386</v>
      </c>
    </row>
    <row r="155" spans="2:65" s="1" customFormat="1">
      <c r="B155" s="30"/>
      <c r="C155" s="31"/>
      <c r="D155" s="198" t="s">
        <v>164</v>
      </c>
      <c r="E155" s="31"/>
      <c r="F155" s="199" t="s">
        <v>385</v>
      </c>
      <c r="G155" s="31"/>
      <c r="H155" s="31"/>
      <c r="I155" s="112"/>
      <c r="J155" s="112"/>
      <c r="K155" s="31"/>
      <c r="L155" s="31"/>
      <c r="M155" s="32"/>
      <c r="N155" s="200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6"/>
      <c r="AT155" s="12" t="s">
        <v>164</v>
      </c>
      <c r="AU155" s="12" t="s">
        <v>72</v>
      </c>
    </row>
    <row r="156" spans="2:65" s="1" customFormat="1" ht="22.5" customHeight="1">
      <c r="B156" s="30"/>
      <c r="C156" s="204" t="s">
        <v>387</v>
      </c>
      <c r="D156" s="204" t="s">
        <v>282</v>
      </c>
      <c r="E156" s="205" t="s">
        <v>388</v>
      </c>
      <c r="F156" s="206" t="s">
        <v>389</v>
      </c>
      <c r="G156" s="207" t="s">
        <v>169</v>
      </c>
      <c r="H156" s="208">
        <v>1</v>
      </c>
      <c r="I156" s="209">
        <v>645</v>
      </c>
      <c r="J156" s="210"/>
      <c r="K156" s="211">
        <f>ROUND(P156*H156,2)</f>
        <v>645</v>
      </c>
      <c r="L156" s="206" t="s">
        <v>161</v>
      </c>
      <c r="M156" s="212"/>
      <c r="N156" s="213" t="s">
        <v>1</v>
      </c>
      <c r="O156" s="194" t="s">
        <v>41</v>
      </c>
      <c r="P156" s="195">
        <f>I156+J156</f>
        <v>645</v>
      </c>
      <c r="Q156" s="195">
        <f>ROUND(I156*H156,2)</f>
        <v>645</v>
      </c>
      <c r="R156" s="195">
        <f>ROUND(J156*H156,2)</f>
        <v>0</v>
      </c>
      <c r="S156" s="55"/>
      <c r="T156" s="196">
        <f>S156*H156</f>
        <v>0</v>
      </c>
      <c r="U156" s="196">
        <v>0</v>
      </c>
      <c r="V156" s="196">
        <f>U156*H156</f>
        <v>0</v>
      </c>
      <c r="W156" s="196">
        <v>0</v>
      </c>
      <c r="X156" s="196">
        <f>W156*H156</f>
        <v>0</v>
      </c>
      <c r="Y156" s="197" t="s">
        <v>1</v>
      </c>
      <c r="AR156" s="12" t="s">
        <v>290</v>
      </c>
      <c r="AT156" s="12" t="s">
        <v>282</v>
      </c>
      <c r="AU156" s="12" t="s">
        <v>72</v>
      </c>
      <c r="AY156" s="12" t="s">
        <v>155</v>
      </c>
      <c r="BE156" s="99">
        <f>IF(O156="základní",K156,0)</f>
        <v>645</v>
      </c>
      <c r="BF156" s="99">
        <f>IF(O156="snížená",K156,0)</f>
        <v>0</v>
      </c>
      <c r="BG156" s="99">
        <f>IF(O156="zákl. přenesená",K156,0)</f>
        <v>0</v>
      </c>
      <c r="BH156" s="99">
        <f>IF(O156="sníž. přenesená",K156,0)</f>
        <v>0</v>
      </c>
      <c r="BI156" s="99">
        <f>IF(O156="nulová",K156,0)</f>
        <v>0</v>
      </c>
      <c r="BJ156" s="12" t="s">
        <v>80</v>
      </c>
      <c r="BK156" s="99">
        <f>ROUND(P156*H156,2)</f>
        <v>645</v>
      </c>
      <c r="BL156" s="12" t="s">
        <v>290</v>
      </c>
      <c r="BM156" s="12" t="s">
        <v>390</v>
      </c>
    </row>
    <row r="157" spans="2:65" s="1" customFormat="1">
      <c r="B157" s="30"/>
      <c r="C157" s="31"/>
      <c r="D157" s="198" t="s">
        <v>164</v>
      </c>
      <c r="E157" s="31"/>
      <c r="F157" s="199" t="s">
        <v>389</v>
      </c>
      <c r="G157" s="31"/>
      <c r="H157" s="31"/>
      <c r="I157" s="112"/>
      <c r="J157" s="112"/>
      <c r="K157" s="31"/>
      <c r="L157" s="31"/>
      <c r="M157" s="32"/>
      <c r="N157" s="200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6"/>
      <c r="AT157" s="12" t="s">
        <v>164</v>
      </c>
      <c r="AU157" s="12" t="s">
        <v>72</v>
      </c>
    </row>
    <row r="158" spans="2:65" s="1" customFormat="1" ht="22.5" customHeight="1">
      <c r="B158" s="30"/>
      <c r="C158" s="204" t="s">
        <v>391</v>
      </c>
      <c r="D158" s="204" t="s">
        <v>282</v>
      </c>
      <c r="E158" s="205" t="s">
        <v>392</v>
      </c>
      <c r="F158" s="206" t="s">
        <v>393</v>
      </c>
      <c r="G158" s="207" t="s">
        <v>169</v>
      </c>
      <c r="H158" s="208">
        <v>1</v>
      </c>
      <c r="I158" s="209">
        <v>741</v>
      </c>
      <c r="J158" s="210"/>
      <c r="K158" s="211">
        <f>ROUND(P158*H158,2)</f>
        <v>741</v>
      </c>
      <c r="L158" s="206" t="s">
        <v>161</v>
      </c>
      <c r="M158" s="212"/>
      <c r="N158" s="213" t="s">
        <v>1</v>
      </c>
      <c r="O158" s="194" t="s">
        <v>41</v>
      </c>
      <c r="P158" s="195">
        <f>I158+J158</f>
        <v>741</v>
      </c>
      <c r="Q158" s="195">
        <f>ROUND(I158*H158,2)</f>
        <v>741</v>
      </c>
      <c r="R158" s="195">
        <f>ROUND(J158*H158,2)</f>
        <v>0</v>
      </c>
      <c r="S158" s="55"/>
      <c r="T158" s="196">
        <f>S158*H158</f>
        <v>0</v>
      </c>
      <c r="U158" s="196">
        <v>0</v>
      </c>
      <c r="V158" s="196">
        <f>U158*H158</f>
        <v>0</v>
      </c>
      <c r="W158" s="196">
        <v>0</v>
      </c>
      <c r="X158" s="196">
        <f>W158*H158</f>
        <v>0</v>
      </c>
      <c r="Y158" s="197" t="s">
        <v>1</v>
      </c>
      <c r="AR158" s="12" t="s">
        <v>290</v>
      </c>
      <c r="AT158" s="12" t="s">
        <v>282</v>
      </c>
      <c r="AU158" s="12" t="s">
        <v>72</v>
      </c>
      <c r="AY158" s="12" t="s">
        <v>155</v>
      </c>
      <c r="BE158" s="99">
        <f>IF(O158="základní",K158,0)</f>
        <v>741</v>
      </c>
      <c r="BF158" s="99">
        <f>IF(O158="snížená",K158,0)</f>
        <v>0</v>
      </c>
      <c r="BG158" s="99">
        <f>IF(O158="zákl. přenesená",K158,0)</f>
        <v>0</v>
      </c>
      <c r="BH158" s="99">
        <f>IF(O158="sníž. přenesená",K158,0)</f>
        <v>0</v>
      </c>
      <c r="BI158" s="99">
        <f>IF(O158="nulová",K158,0)</f>
        <v>0</v>
      </c>
      <c r="BJ158" s="12" t="s">
        <v>80</v>
      </c>
      <c r="BK158" s="99">
        <f>ROUND(P158*H158,2)</f>
        <v>741</v>
      </c>
      <c r="BL158" s="12" t="s">
        <v>290</v>
      </c>
      <c r="BM158" s="12" t="s">
        <v>394</v>
      </c>
    </row>
    <row r="159" spans="2:65" s="1" customFormat="1">
      <c r="B159" s="30"/>
      <c r="C159" s="31"/>
      <c r="D159" s="198" t="s">
        <v>164</v>
      </c>
      <c r="E159" s="31"/>
      <c r="F159" s="199" t="s">
        <v>393</v>
      </c>
      <c r="G159" s="31"/>
      <c r="H159" s="31"/>
      <c r="I159" s="112"/>
      <c r="J159" s="112"/>
      <c r="K159" s="31"/>
      <c r="L159" s="31"/>
      <c r="M159" s="32"/>
      <c r="N159" s="200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6"/>
      <c r="AT159" s="12" t="s">
        <v>164</v>
      </c>
      <c r="AU159" s="12" t="s">
        <v>72</v>
      </c>
    </row>
    <row r="160" spans="2:65" s="1" customFormat="1" ht="22.5" customHeight="1">
      <c r="B160" s="30"/>
      <c r="C160" s="204" t="s">
        <v>395</v>
      </c>
      <c r="D160" s="204" t="s">
        <v>282</v>
      </c>
      <c r="E160" s="205" t="s">
        <v>396</v>
      </c>
      <c r="F160" s="206" t="s">
        <v>397</v>
      </c>
      <c r="G160" s="207" t="s">
        <v>169</v>
      </c>
      <c r="H160" s="208">
        <v>1</v>
      </c>
      <c r="I160" s="209">
        <v>791</v>
      </c>
      <c r="J160" s="210"/>
      <c r="K160" s="211">
        <f>ROUND(P160*H160,2)</f>
        <v>791</v>
      </c>
      <c r="L160" s="206" t="s">
        <v>161</v>
      </c>
      <c r="M160" s="212"/>
      <c r="N160" s="213" t="s">
        <v>1</v>
      </c>
      <c r="O160" s="194" t="s">
        <v>41</v>
      </c>
      <c r="P160" s="195">
        <f>I160+J160</f>
        <v>791</v>
      </c>
      <c r="Q160" s="195">
        <f>ROUND(I160*H160,2)</f>
        <v>791</v>
      </c>
      <c r="R160" s="195">
        <f>ROUND(J160*H160,2)</f>
        <v>0</v>
      </c>
      <c r="S160" s="55"/>
      <c r="T160" s="196">
        <f>S160*H160</f>
        <v>0</v>
      </c>
      <c r="U160" s="196">
        <v>0</v>
      </c>
      <c r="V160" s="196">
        <f>U160*H160</f>
        <v>0</v>
      </c>
      <c r="W160" s="196">
        <v>0</v>
      </c>
      <c r="X160" s="196">
        <f>W160*H160</f>
        <v>0</v>
      </c>
      <c r="Y160" s="197" t="s">
        <v>1</v>
      </c>
      <c r="AR160" s="12" t="s">
        <v>290</v>
      </c>
      <c r="AT160" s="12" t="s">
        <v>282</v>
      </c>
      <c r="AU160" s="12" t="s">
        <v>72</v>
      </c>
      <c r="AY160" s="12" t="s">
        <v>155</v>
      </c>
      <c r="BE160" s="99">
        <f>IF(O160="základní",K160,0)</f>
        <v>791</v>
      </c>
      <c r="BF160" s="99">
        <f>IF(O160="snížená",K160,0)</f>
        <v>0</v>
      </c>
      <c r="BG160" s="99">
        <f>IF(O160="zákl. přenesená",K160,0)</f>
        <v>0</v>
      </c>
      <c r="BH160" s="99">
        <f>IF(O160="sníž. přenesená",K160,0)</f>
        <v>0</v>
      </c>
      <c r="BI160" s="99">
        <f>IF(O160="nulová",K160,0)</f>
        <v>0</v>
      </c>
      <c r="BJ160" s="12" t="s">
        <v>80</v>
      </c>
      <c r="BK160" s="99">
        <f>ROUND(P160*H160,2)</f>
        <v>791</v>
      </c>
      <c r="BL160" s="12" t="s">
        <v>290</v>
      </c>
      <c r="BM160" s="12" t="s">
        <v>398</v>
      </c>
    </row>
    <row r="161" spans="2:65" s="1" customFormat="1">
      <c r="B161" s="30"/>
      <c r="C161" s="31"/>
      <c r="D161" s="198" t="s">
        <v>164</v>
      </c>
      <c r="E161" s="31"/>
      <c r="F161" s="199" t="s">
        <v>397</v>
      </c>
      <c r="G161" s="31"/>
      <c r="H161" s="31"/>
      <c r="I161" s="112"/>
      <c r="J161" s="112"/>
      <c r="K161" s="31"/>
      <c r="L161" s="31"/>
      <c r="M161" s="32"/>
      <c r="N161" s="200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6"/>
      <c r="AT161" s="12" t="s">
        <v>164</v>
      </c>
      <c r="AU161" s="12" t="s">
        <v>72</v>
      </c>
    </row>
    <row r="162" spans="2:65" s="1" customFormat="1" ht="22.5" customHeight="1">
      <c r="B162" s="30"/>
      <c r="C162" s="204" t="s">
        <v>399</v>
      </c>
      <c r="D162" s="204" t="s">
        <v>282</v>
      </c>
      <c r="E162" s="205" t="s">
        <v>400</v>
      </c>
      <c r="F162" s="206" t="s">
        <v>401</v>
      </c>
      <c r="G162" s="207" t="s">
        <v>169</v>
      </c>
      <c r="H162" s="208">
        <v>1</v>
      </c>
      <c r="I162" s="209">
        <v>842</v>
      </c>
      <c r="J162" s="210"/>
      <c r="K162" s="211">
        <f>ROUND(P162*H162,2)</f>
        <v>842</v>
      </c>
      <c r="L162" s="206" t="s">
        <v>161</v>
      </c>
      <c r="M162" s="212"/>
      <c r="N162" s="213" t="s">
        <v>1</v>
      </c>
      <c r="O162" s="194" t="s">
        <v>41</v>
      </c>
      <c r="P162" s="195">
        <f>I162+J162</f>
        <v>842</v>
      </c>
      <c r="Q162" s="195">
        <f>ROUND(I162*H162,2)</f>
        <v>842</v>
      </c>
      <c r="R162" s="195">
        <f>ROUND(J162*H162,2)</f>
        <v>0</v>
      </c>
      <c r="S162" s="55"/>
      <c r="T162" s="196">
        <f>S162*H162</f>
        <v>0</v>
      </c>
      <c r="U162" s="196">
        <v>0</v>
      </c>
      <c r="V162" s="196">
        <f>U162*H162</f>
        <v>0</v>
      </c>
      <c r="W162" s="196">
        <v>0</v>
      </c>
      <c r="X162" s="196">
        <f>W162*H162</f>
        <v>0</v>
      </c>
      <c r="Y162" s="197" t="s">
        <v>1</v>
      </c>
      <c r="AR162" s="12" t="s">
        <v>290</v>
      </c>
      <c r="AT162" s="12" t="s">
        <v>282</v>
      </c>
      <c r="AU162" s="12" t="s">
        <v>72</v>
      </c>
      <c r="AY162" s="12" t="s">
        <v>155</v>
      </c>
      <c r="BE162" s="99">
        <f>IF(O162="základní",K162,0)</f>
        <v>842</v>
      </c>
      <c r="BF162" s="99">
        <f>IF(O162="snížená",K162,0)</f>
        <v>0</v>
      </c>
      <c r="BG162" s="99">
        <f>IF(O162="zákl. přenesená",K162,0)</f>
        <v>0</v>
      </c>
      <c r="BH162" s="99">
        <f>IF(O162="sníž. přenesená",K162,0)</f>
        <v>0</v>
      </c>
      <c r="BI162" s="99">
        <f>IF(O162="nulová",K162,0)</f>
        <v>0</v>
      </c>
      <c r="BJ162" s="12" t="s">
        <v>80</v>
      </c>
      <c r="BK162" s="99">
        <f>ROUND(P162*H162,2)</f>
        <v>842</v>
      </c>
      <c r="BL162" s="12" t="s">
        <v>290</v>
      </c>
      <c r="BM162" s="12" t="s">
        <v>402</v>
      </c>
    </row>
    <row r="163" spans="2:65" s="1" customFormat="1">
      <c r="B163" s="30"/>
      <c r="C163" s="31"/>
      <c r="D163" s="198" t="s">
        <v>164</v>
      </c>
      <c r="E163" s="31"/>
      <c r="F163" s="199" t="s">
        <v>401</v>
      </c>
      <c r="G163" s="31"/>
      <c r="H163" s="31"/>
      <c r="I163" s="112"/>
      <c r="J163" s="112"/>
      <c r="K163" s="31"/>
      <c r="L163" s="31"/>
      <c r="M163" s="32"/>
      <c r="N163" s="200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6"/>
      <c r="AT163" s="12" t="s">
        <v>164</v>
      </c>
      <c r="AU163" s="12" t="s">
        <v>72</v>
      </c>
    </row>
    <row r="164" spans="2:65" s="1" customFormat="1" ht="22.5" customHeight="1">
      <c r="B164" s="30"/>
      <c r="C164" s="204" t="s">
        <v>403</v>
      </c>
      <c r="D164" s="204" t="s">
        <v>282</v>
      </c>
      <c r="E164" s="205" t="s">
        <v>404</v>
      </c>
      <c r="F164" s="206" t="s">
        <v>405</v>
      </c>
      <c r="G164" s="207" t="s">
        <v>169</v>
      </c>
      <c r="H164" s="208">
        <v>1</v>
      </c>
      <c r="I164" s="209">
        <v>1470</v>
      </c>
      <c r="J164" s="210"/>
      <c r="K164" s="211">
        <f>ROUND(P164*H164,2)</f>
        <v>1470</v>
      </c>
      <c r="L164" s="206" t="s">
        <v>161</v>
      </c>
      <c r="M164" s="212"/>
      <c r="N164" s="213" t="s">
        <v>1</v>
      </c>
      <c r="O164" s="194" t="s">
        <v>41</v>
      </c>
      <c r="P164" s="195">
        <f>I164+J164</f>
        <v>1470</v>
      </c>
      <c r="Q164" s="195">
        <f>ROUND(I164*H164,2)</f>
        <v>1470</v>
      </c>
      <c r="R164" s="195">
        <f>ROUND(J164*H164,2)</f>
        <v>0</v>
      </c>
      <c r="S164" s="55"/>
      <c r="T164" s="196">
        <f>S164*H164</f>
        <v>0</v>
      </c>
      <c r="U164" s="196">
        <v>0</v>
      </c>
      <c r="V164" s="196">
        <f>U164*H164</f>
        <v>0</v>
      </c>
      <c r="W164" s="196">
        <v>0</v>
      </c>
      <c r="X164" s="196">
        <f>W164*H164</f>
        <v>0</v>
      </c>
      <c r="Y164" s="197" t="s">
        <v>1</v>
      </c>
      <c r="AR164" s="12" t="s">
        <v>290</v>
      </c>
      <c r="AT164" s="12" t="s">
        <v>282</v>
      </c>
      <c r="AU164" s="12" t="s">
        <v>72</v>
      </c>
      <c r="AY164" s="12" t="s">
        <v>155</v>
      </c>
      <c r="BE164" s="99">
        <f>IF(O164="základní",K164,0)</f>
        <v>1470</v>
      </c>
      <c r="BF164" s="99">
        <f>IF(O164="snížená",K164,0)</f>
        <v>0</v>
      </c>
      <c r="BG164" s="99">
        <f>IF(O164="zákl. přenesená",K164,0)</f>
        <v>0</v>
      </c>
      <c r="BH164" s="99">
        <f>IF(O164="sníž. přenesená",K164,0)</f>
        <v>0</v>
      </c>
      <c r="BI164" s="99">
        <f>IF(O164="nulová",K164,0)</f>
        <v>0</v>
      </c>
      <c r="BJ164" s="12" t="s">
        <v>80</v>
      </c>
      <c r="BK164" s="99">
        <f>ROUND(P164*H164,2)</f>
        <v>1470</v>
      </c>
      <c r="BL164" s="12" t="s">
        <v>290</v>
      </c>
      <c r="BM164" s="12" t="s">
        <v>406</v>
      </c>
    </row>
    <row r="165" spans="2:65" s="1" customFormat="1">
      <c r="B165" s="30"/>
      <c r="C165" s="31"/>
      <c r="D165" s="198" t="s">
        <v>164</v>
      </c>
      <c r="E165" s="31"/>
      <c r="F165" s="199" t="s">
        <v>405</v>
      </c>
      <c r="G165" s="31"/>
      <c r="H165" s="31"/>
      <c r="I165" s="112"/>
      <c r="J165" s="112"/>
      <c r="K165" s="31"/>
      <c r="L165" s="31"/>
      <c r="M165" s="32"/>
      <c r="N165" s="200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6"/>
      <c r="AT165" s="12" t="s">
        <v>164</v>
      </c>
      <c r="AU165" s="12" t="s">
        <v>72</v>
      </c>
    </row>
    <row r="166" spans="2:65" s="1" customFormat="1" ht="22.5" customHeight="1">
      <c r="B166" s="30"/>
      <c r="C166" s="204" t="s">
        <v>407</v>
      </c>
      <c r="D166" s="204" t="s">
        <v>282</v>
      </c>
      <c r="E166" s="205" t="s">
        <v>408</v>
      </c>
      <c r="F166" s="206" t="s">
        <v>409</v>
      </c>
      <c r="G166" s="207" t="s">
        <v>169</v>
      </c>
      <c r="H166" s="208">
        <v>1</v>
      </c>
      <c r="I166" s="209">
        <v>1539</v>
      </c>
      <c r="J166" s="210"/>
      <c r="K166" s="211">
        <f>ROUND(P166*H166,2)</f>
        <v>1539</v>
      </c>
      <c r="L166" s="206" t="s">
        <v>161</v>
      </c>
      <c r="M166" s="212"/>
      <c r="N166" s="213" t="s">
        <v>1</v>
      </c>
      <c r="O166" s="194" t="s">
        <v>41</v>
      </c>
      <c r="P166" s="195">
        <f>I166+J166</f>
        <v>1539</v>
      </c>
      <c r="Q166" s="195">
        <f>ROUND(I166*H166,2)</f>
        <v>1539</v>
      </c>
      <c r="R166" s="195">
        <f>ROUND(J166*H166,2)</f>
        <v>0</v>
      </c>
      <c r="S166" s="55"/>
      <c r="T166" s="196">
        <f>S166*H166</f>
        <v>0</v>
      </c>
      <c r="U166" s="196">
        <v>0</v>
      </c>
      <c r="V166" s="196">
        <f>U166*H166</f>
        <v>0</v>
      </c>
      <c r="W166" s="196">
        <v>0</v>
      </c>
      <c r="X166" s="196">
        <f>W166*H166</f>
        <v>0</v>
      </c>
      <c r="Y166" s="197" t="s">
        <v>1</v>
      </c>
      <c r="AR166" s="12" t="s">
        <v>290</v>
      </c>
      <c r="AT166" s="12" t="s">
        <v>282</v>
      </c>
      <c r="AU166" s="12" t="s">
        <v>72</v>
      </c>
      <c r="AY166" s="12" t="s">
        <v>155</v>
      </c>
      <c r="BE166" s="99">
        <f>IF(O166="základní",K166,0)</f>
        <v>1539</v>
      </c>
      <c r="BF166" s="99">
        <f>IF(O166="snížená",K166,0)</f>
        <v>0</v>
      </c>
      <c r="BG166" s="99">
        <f>IF(O166="zákl. přenesená",K166,0)</f>
        <v>0</v>
      </c>
      <c r="BH166" s="99">
        <f>IF(O166="sníž. přenesená",K166,0)</f>
        <v>0</v>
      </c>
      <c r="BI166" s="99">
        <f>IF(O166="nulová",K166,0)</f>
        <v>0</v>
      </c>
      <c r="BJ166" s="12" t="s">
        <v>80</v>
      </c>
      <c r="BK166" s="99">
        <f>ROUND(P166*H166,2)</f>
        <v>1539</v>
      </c>
      <c r="BL166" s="12" t="s">
        <v>290</v>
      </c>
      <c r="BM166" s="12" t="s">
        <v>410</v>
      </c>
    </row>
    <row r="167" spans="2:65" s="1" customFormat="1">
      <c r="B167" s="30"/>
      <c r="C167" s="31"/>
      <c r="D167" s="198" t="s">
        <v>164</v>
      </c>
      <c r="E167" s="31"/>
      <c r="F167" s="199" t="s">
        <v>409</v>
      </c>
      <c r="G167" s="31"/>
      <c r="H167" s="31"/>
      <c r="I167" s="112"/>
      <c r="J167" s="112"/>
      <c r="K167" s="31"/>
      <c r="L167" s="31"/>
      <c r="M167" s="32"/>
      <c r="N167" s="200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6"/>
      <c r="AT167" s="12" t="s">
        <v>164</v>
      </c>
      <c r="AU167" s="12" t="s">
        <v>72</v>
      </c>
    </row>
    <row r="168" spans="2:65" s="1" customFormat="1" ht="22.5" customHeight="1">
      <c r="B168" s="30"/>
      <c r="C168" s="204" t="s">
        <v>411</v>
      </c>
      <c r="D168" s="204" t="s">
        <v>282</v>
      </c>
      <c r="E168" s="205" t="s">
        <v>412</v>
      </c>
      <c r="F168" s="206" t="s">
        <v>413</v>
      </c>
      <c r="G168" s="207" t="s">
        <v>169</v>
      </c>
      <c r="H168" s="208">
        <v>1</v>
      </c>
      <c r="I168" s="209">
        <v>1744</v>
      </c>
      <c r="J168" s="210"/>
      <c r="K168" s="211">
        <f>ROUND(P168*H168,2)</f>
        <v>1744</v>
      </c>
      <c r="L168" s="206" t="s">
        <v>161</v>
      </c>
      <c r="M168" s="212"/>
      <c r="N168" s="213" t="s">
        <v>1</v>
      </c>
      <c r="O168" s="194" t="s">
        <v>41</v>
      </c>
      <c r="P168" s="195">
        <f>I168+J168</f>
        <v>1744</v>
      </c>
      <c r="Q168" s="195">
        <f>ROUND(I168*H168,2)</f>
        <v>1744</v>
      </c>
      <c r="R168" s="195">
        <f>ROUND(J168*H168,2)</f>
        <v>0</v>
      </c>
      <c r="S168" s="55"/>
      <c r="T168" s="196">
        <f>S168*H168</f>
        <v>0</v>
      </c>
      <c r="U168" s="196">
        <v>0</v>
      </c>
      <c r="V168" s="196">
        <f>U168*H168</f>
        <v>0</v>
      </c>
      <c r="W168" s="196">
        <v>0</v>
      </c>
      <c r="X168" s="196">
        <f>W168*H168</f>
        <v>0</v>
      </c>
      <c r="Y168" s="197" t="s">
        <v>1</v>
      </c>
      <c r="AR168" s="12" t="s">
        <v>290</v>
      </c>
      <c r="AT168" s="12" t="s">
        <v>282</v>
      </c>
      <c r="AU168" s="12" t="s">
        <v>72</v>
      </c>
      <c r="AY168" s="12" t="s">
        <v>155</v>
      </c>
      <c r="BE168" s="99">
        <f>IF(O168="základní",K168,0)</f>
        <v>1744</v>
      </c>
      <c r="BF168" s="99">
        <f>IF(O168="snížená",K168,0)</f>
        <v>0</v>
      </c>
      <c r="BG168" s="99">
        <f>IF(O168="zákl. přenesená",K168,0)</f>
        <v>0</v>
      </c>
      <c r="BH168" s="99">
        <f>IF(O168="sníž. přenesená",K168,0)</f>
        <v>0</v>
      </c>
      <c r="BI168" s="99">
        <f>IF(O168="nulová",K168,0)</f>
        <v>0</v>
      </c>
      <c r="BJ168" s="12" t="s">
        <v>80</v>
      </c>
      <c r="BK168" s="99">
        <f>ROUND(P168*H168,2)</f>
        <v>1744</v>
      </c>
      <c r="BL168" s="12" t="s">
        <v>290</v>
      </c>
      <c r="BM168" s="12" t="s">
        <v>414</v>
      </c>
    </row>
    <row r="169" spans="2:65" s="1" customFormat="1">
      <c r="B169" s="30"/>
      <c r="C169" s="31"/>
      <c r="D169" s="198" t="s">
        <v>164</v>
      </c>
      <c r="E169" s="31"/>
      <c r="F169" s="199" t="s">
        <v>413</v>
      </c>
      <c r="G169" s="31"/>
      <c r="H169" s="31"/>
      <c r="I169" s="112"/>
      <c r="J169" s="112"/>
      <c r="K169" s="31"/>
      <c r="L169" s="31"/>
      <c r="M169" s="32"/>
      <c r="N169" s="200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6"/>
      <c r="AT169" s="12" t="s">
        <v>164</v>
      </c>
      <c r="AU169" s="12" t="s">
        <v>72</v>
      </c>
    </row>
    <row r="170" spans="2:65" s="1" customFormat="1" ht="22.5" customHeight="1">
      <c r="B170" s="30"/>
      <c r="C170" s="204" t="s">
        <v>415</v>
      </c>
      <c r="D170" s="204" t="s">
        <v>282</v>
      </c>
      <c r="E170" s="205" t="s">
        <v>416</v>
      </c>
      <c r="F170" s="206" t="s">
        <v>417</v>
      </c>
      <c r="G170" s="207" t="s">
        <v>169</v>
      </c>
      <c r="H170" s="208">
        <v>1</v>
      </c>
      <c r="I170" s="209">
        <v>1068</v>
      </c>
      <c r="J170" s="210"/>
      <c r="K170" s="211">
        <f>ROUND(P170*H170,2)</f>
        <v>1068</v>
      </c>
      <c r="L170" s="206" t="s">
        <v>161</v>
      </c>
      <c r="M170" s="212"/>
      <c r="N170" s="213" t="s">
        <v>1</v>
      </c>
      <c r="O170" s="194" t="s">
        <v>41</v>
      </c>
      <c r="P170" s="195">
        <f>I170+J170</f>
        <v>1068</v>
      </c>
      <c r="Q170" s="195">
        <f>ROUND(I170*H170,2)</f>
        <v>1068</v>
      </c>
      <c r="R170" s="195">
        <f>ROUND(J170*H170,2)</f>
        <v>0</v>
      </c>
      <c r="S170" s="55"/>
      <c r="T170" s="196">
        <f>S170*H170</f>
        <v>0</v>
      </c>
      <c r="U170" s="196">
        <v>0</v>
      </c>
      <c r="V170" s="196">
        <f>U170*H170</f>
        <v>0</v>
      </c>
      <c r="W170" s="196">
        <v>0</v>
      </c>
      <c r="X170" s="196">
        <f>W170*H170</f>
        <v>0</v>
      </c>
      <c r="Y170" s="197" t="s">
        <v>1</v>
      </c>
      <c r="AR170" s="12" t="s">
        <v>290</v>
      </c>
      <c r="AT170" s="12" t="s">
        <v>282</v>
      </c>
      <c r="AU170" s="12" t="s">
        <v>72</v>
      </c>
      <c r="AY170" s="12" t="s">
        <v>155</v>
      </c>
      <c r="BE170" s="99">
        <f>IF(O170="základní",K170,0)</f>
        <v>1068</v>
      </c>
      <c r="BF170" s="99">
        <f>IF(O170="snížená",K170,0)</f>
        <v>0</v>
      </c>
      <c r="BG170" s="99">
        <f>IF(O170="zákl. přenesená",K170,0)</f>
        <v>0</v>
      </c>
      <c r="BH170" s="99">
        <f>IF(O170="sníž. přenesená",K170,0)</f>
        <v>0</v>
      </c>
      <c r="BI170" s="99">
        <f>IF(O170="nulová",K170,0)</f>
        <v>0</v>
      </c>
      <c r="BJ170" s="12" t="s">
        <v>80</v>
      </c>
      <c r="BK170" s="99">
        <f>ROUND(P170*H170,2)</f>
        <v>1068</v>
      </c>
      <c r="BL170" s="12" t="s">
        <v>290</v>
      </c>
      <c r="BM170" s="12" t="s">
        <v>418</v>
      </c>
    </row>
    <row r="171" spans="2:65" s="1" customFormat="1">
      <c r="B171" s="30"/>
      <c r="C171" s="31"/>
      <c r="D171" s="198" t="s">
        <v>164</v>
      </c>
      <c r="E171" s="31"/>
      <c r="F171" s="199" t="s">
        <v>417</v>
      </c>
      <c r="G171" s="31"/>
      <c r="H171" s="31"/>
      <c r="I171" s="112"/>
      <c r="J171" s="112"/>
      <c r="K171" s="31"/>
      <c r="L171" s="31"/>
      <c r="M171" s="32"/>
      <c r="N171" s="200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6"/>
      <c r="AT171" s="12" t="s">
        <v>164</v>
      </c>
      <c r="AU171" s="12" t="s">
        <v>72</v>
      </c>
    </row>
    <row r="172" spans="2:65" s="1" customFormat="1" ht="22.5" customHeight="1">
      <c r="B172" s="30"/>
      <c r="C172" s="204" t="s">
        <v>419</v>
      </c>
      <c r="D172" s="204" t="s">
        <v>282</v>
      </c>
      <c r="E172" s="205" t="s">
        <v>420</v>
      </c>
      <c r="F172" s="206" t="s">
        <v>421</v>
      </c>
      <c r="G172" s="207" t="s">
        <v>169</v>
      </c>
      <c r="H172" s="208">
        <v>1</v>
      </c>
      <c r="I172" s="209">
        <v>343</v>
      </c>
      <c r="J172" s="210"/>
      <c r="K172" s="211">
        <f>ROUND(P172*H172,2)</f>
        <v>343</v>
      </c>
      <c r="L172" s="206" t="s">
        <v>161</v>
      </c>
      <c r="M172" s="212"/>
      <c r="N172" s="213" t="s">
        <v>1</v>
      </c>
      <c r="O172" s="194" t="s">
        <v>41</v>
      </c>
      <c r="P172" s="195">
        <f>I172+J172</f>
        <v>343</v>
      </c>
      <c r="Q172" s="195">
        <f>ROUND(I172*H172,2)</f>
        <v>343</v>
      </c>
      <c r="R172" s="195">
        <f>ROUND(J172*H172,2)</f>
        <v>0</v>
      </c>
      <c r="S172" s="55"/>
      <c r="T172" s="196">
        <f>S172*H172</f>
        <v>0</v>
      </c>
      <c r="U172" s="196">
        <v>0</v>
      </c>
      <c r="V172" s="196">
        <f>U172*H172</f>
        <v>0</v>
      </c>
      <c r="W172" s="196">
        <v>0</v>
      </c>
      <c r="X172" s="196">
        <f>W172*H172</f>
        <v>0</v>
      </c>
      <c r="Y172" s="197" t="s">
        <v>1</v>
      </c>
      <c r="AR172" s="12" t="s">
        <v>290</v>
      </c>
      <c r="AT172" s="12" t="s">
        <v>282</v>
      </c>
      <c r="AU172" s="12" t="s">
        <v>72</v>
      </c>
      <c r="AY172" s="12" t="s">
        <v>155</v>
      </c>
      <c r="BE172" s="99">
        <f>IF(O172="základní",K172,0)</f>
        <v>343</v>
      </c>
      <c r="BF172" s="99">
        <f>IF(O172="snížená",K172,0)</f>
        <v>0</v>
      </c>
      <c r="BG172" s="99">
        <f>IF(O172="zákl. přenesená",K172,0)</f>
        <v>0</v>
      </c>
      <c r="BH172" s="99">
        <f>IF(O172="sníž. přenesená",K172,0)</f>
        <v>0</v>
      </c>
      <c r="BI172" s="99">
        <f>IF(O172="nulová",K172,0)</f>
        <v>0</v>
      </c>
      <c r="BJ172" s="12" t="s">
        <v>80</v>
      </c>
      <c r="BK172" s="99">
        <f>ROUND(P172*H172,2)</f>
        <v>343</v>
      </c>
      <c r="BL172" s="12" t="s">
        <v>290</v>
      </c>
      <c r="BM172" s="12" t="s">
        <v>422</v>
      </c>
    </row>
    <row r="173" spans="2:65" s="1" customFormat="1">
      <c r="B173" s="30"/>
      <c r="C173" s="31"/>
      <c r="D173" s="198" t="s">
        <v>164</v>
      </c>
      <c r="E173" s="31"/>
      <c r="F173" s="199" t="s">
        <v>421</v>
      </c>
      <c r="G173" s="31"/>
      <c r="H173" s="31"/>
      <c r="I173" s="112"/>
      <c r="J173" s="112"/>
      <c r="K173" s="31"/>
      <c r="L173" s="31"/>
      <c r="M173" s="32"/>
      <c r="N173" s="200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6"/>
      <c r="AT173" s="12" t="s">
        <v>164</v>
      </c>
      <c r="AU173" s="12" t="s">
        <v>72</v>
      </c>
    </row>
    <row r="174" spans="2:65" s="1" customFormat="1" ht="22.5" customHeight="1">
      <c r="B174" s="30"/>
      <c r="C174" s="204" t="s">
        <v>423</v>
      </c>
      <c r="D174" s="204" t="s">
        <v>282</v>
      </c>
      <c r="E174" s="205" t="s">
        <v>424</v>
      </c>
      <c r="F174" s="206" t="s">
        <v>425</v>
      </c>
      <c r="G174" s="207" t="s">
        <v>169</v>
      </c>
      <c r="H174" s="208">
        <v>1</v>
      </c>
      <c r="I174" s="209">
        <v>3097</v>
      </c>
      <c r="J174" s="210"/>
      <c r="K174" s="211">
        <f>ROUND(P174*H174,2)</f>
        <v>3097</v>
      </c>
      <c r="L174" s="206" t="s">
        <v>161</v>
      </c>
      <c r="M174" s="212"/>
      <c r="N174" s="213" t="s">
        <v>1</v>
      </c>
      <c r="O174" s="194" t="s">
        <v>41</v>
      </c>
      <c r="P174" s="195">
        <f>I174+J174</f>
        <v>3097</v>
      </c>
      <c r="Q174" s="195">
        <f>ROUND(I174*H174,2)</f>
        <v>3097</v>
      </c>
      <c r="R174" s="195">
        <f>ROUND(J174*H174,2)</f>
        <v>0</v>
      </c>
      <c r="S174" s="55"/>
      <c r="T174" s="196">
        <f>S174*H174</f>
        <v>0</v>
      </c>
      <c r="U174" s="196">
        <v>0</v>
      </c>
      <c r="V174" s="196">
        <f>U174*H174</f>
        <v>0</v>
      </c>
      <c r="W174" s="196">
        <v>0</v>
      </c>
      <c r="X174" s="196">
        <f>W174*H174</f>
        <v>0</v>
      </c>
      <c r="Y174" s="197" t="s">
        <v>1</v>
      </c>
      <c r="AR174" s="12" t="s">
        <v>290</v>
      </c>
      <c r="AT174" s="12" t="s">
        <v>282</v>
      </c>
      <c r="AU174" s="12" t="s">
        <v>72</v>
      </c>
      <c r="AY174" s="12" t="s">
        <v>155</v>
      </c>
      <c r="BE174" s="99">
        <f>IF(O174="základní",K174,0)</f>
        <v>3097</v>
      </c>
      <c r="BF174" s="99">
        <f>IF(O174="snížená",K174,0)</f>
        <v>0</v>
      </c>
      <c r="BG174" s="99">
        <f>IF(O174="zákl. přenesená",K174,0)</f>
        <v>0</v>
      </c>
      <c r="BH174" s="99">
        <f>IF(O174="sníž. přenesená",K174,0)</f>
        <v>0</v>
      </c>
      <c r="BI174" s="99">
        <f>IF(O174="nulová",K174,0)</f>
        <v>0</v>
      </c>
      <c r="BJ174" s="12" t="s">
        <v>80</v>
      </c>
      <c r="BK174" s="99">
        <f>ROUND(P174*H174,2)</f>
        <v>3097</v>
      </c>
      <c r="BL174" s="12" t="s">
        <v>290</v>
      </c>
      <c r="BM174" s="12" t="s">
        <v>426</v>
      </c>
    </row>
    <row r="175" spans="2:65" s="1" customFormat="1">
      <c r="B175" s="30"/>
      <c r="C175" s="31"/>
      <c r="D175" s="198" t="s">
        <v>164</v>
      </c>
      <c r="E175" s="31"/>
      <c r="F175" s="199" t="s">
        <v>425</v>
      </c>
      <c r="G175" s="31"/>
      <c r="H175" s="31"/>
      <c r="I175" s="112"/>
      <c r="J175" s="112"/>
      <c r="K175" s="31"/>
      <c r="L175" s="31"/>
      <c r="M175" s="32"/>
      <c r="N175" s="200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6"/>
      <c r="AT175" s="12" t="s">
        <v>164</v>
      </c>
      <c r="AU175" s="12" t="s">
        <v>72</v>
      </c>
    </row>
    <row r="176" spans="2:65" s="1" customFormat="1" ht="22.5" customHeight="1">
      <c r="B176" s="30"/>
      <c r="C176" s="204" t="s">
        <v>427</v>
      </c>
      <c r="D176" s="204" t="s">
        <v>282</v>
      </c>
      <c r="E176" s="205" t="s">
        <v>428</v>
      </c>
      <c r="F176" s="206" t="s">
        <v>429</v>
      </c>
      <c r="G176" s="207" t="s">
        <v>169</v>
      </c>
      <c r="H176" s="208">
        <v>1</v>
      </c>
      <c r="I176" s="209">
        <v>1519</v>
      </c>
      <c r="J176" s="210"/>
      <c r="K176" s="211">
        <f>ROUND(P176*H176,2)</f>
        <v>1519</v>
      </c>
      <c r="L176" s="206" t="s">
        <v>161</v>
      </c>
      <c r="M176" s="212"/>
      <c r="N176" s="213" t="s">
        <v>1</v>
      </c>
      <c r="O176" s="194" t="s">
        <v>41</v>
      </c>
      <c r="P176" s="195">
        <f>I176+J176</f>
        <v>1519</v>
      </c>
      <c r="Q176" s="195">
        <f>ROUND(I176*H176,2)</f>
        <v>1519</v>
      </c>
      <c r="R176" s="195">
        <f>ROUND(J176*H176,2)</f>
        <v>0</v>
      </c>
      <c r="S176" s="55"/>
      <c r="T176" s="196">
        <f>S176*H176</f>
        <v>0</v>
      </c>
      <c r="U176" s="196">
        <v>0</v>
      </c>
      <c r="V176" s="196">
        <f>U176*H176</f>
        <v>0</v>
      </c>
      <c r="W176" s="196">
        <v>0</v>
      </c>
      <c r="X176" s="196">
        <f>W176*H176</f>
        <v>0</v>
      </c>
      <c r="Y176" s="197" t="s">
        <v>1</v>
      </c>
      <c r="AR176" s="12" t="s">
        <v>290</v>
      </c>
      <c r="AT176" s="12" t="s">
        <v>282</v>
      </c>
      <c r="AU176" s="12" t="s">
        <v>72</v>
      </c>
      <c r="AY176" s="12" t="s">
        <v>155</v>
      </c>
      <c r="BE176" s="99">
        <f>IF(O176="základní",K176,0)</f>
        <v>1519</v>
      </c>
      <c r="BF176" s="99">
        <f>IF(O176="snížená",K176,0)</f>
        <v>0</v>
      </c>
      <c r="BG176" s="99">
        <f>IF(O176="zákl. přenesená",K176,0)</f>
        <v>0</v>
      </c>
      <c r="BH176" s="99">
        <f>IF(O176="sníž. přenesená",K176,0)</f>
        <v>0</v>
      </c>
      <c r="BI176" s="99">
        <f>IF(O176="nulová",K176,0)</f>
        <v>0</v>
      </c>
      <c r="BJ176" s="12" t="s">
        <v>80</v>
      </c>
      <c r="BK176" s="99">
        <f>ROUND(P176*H176,2)</f>
        <v>1519</v>
      </c>
      <c r="BL176" s="12" t="s">
        <v>290</v>
      </c>
      <c r="BM176" s="12" t="s">
        <v>430</v>
      </c>
    </row>
    <row r="177" spans="2:65" s="1" customFormat="1">
      <c r="B177" s="30"/>
      <c r="C177" s="31"/>
      <c r="D177" s="198" t="s">
        <v>164</v>
      </c>
      <c r="E177" s="31"/>
      <c r="F177" s="199" t="s">
        <v>429</v>
      </c>
      <c r="G177" s="31"/>
      <c r="H177" s="31"/>
      <c r="I177" s="112"/>
      <c r="J177" s="112"/>
      <c r="K177" s="31"/>
      <c r="L177" s="31"/>
      <c r="M177" s="32"/>
      <c r="N177" s="200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6"/>
      <c r="AT177" s="12" t="s">
        <v>164</v>
      </c>
      <c r="AU177" s="12" t="s">
        <v>72</v>
      </c>
    </row>
    <row r="178" spans="2:65" s="1" customFormat="1" ht="22.5" customHeight="1">
      <c r="B178" s="30"/>
      <c r="C178" s="204" t="s">
        <v>431</v>
      </c>
      <c r="D178" s="204" t="s">
        <v>282</v>
      </c>
      <c r="E178" s="205" t="s">
        <v>432</v>
      </c>
      <c r="F178" s="206" t="s">
        <v>433</v>
      </c>
      <c r="G178" s="207" t="s">
        <v>169</v>
      </c>
      <c r="H178" s="208">
        <v>1</v>
      </c>
      <c r="I178" s="209">
        <v>1460</v>
      </c>
      <c r="J178" s="210"/>
      <c r="K178" s="211">
        <f>ROUND(P178*H178,2)</f>
        <v>1460</v>
      </c>
      <c r="L178" s="206" t="s">
        <v>161</v>
      </c>
      <c r="M178" s="212"/>
      <c r="N178" s="213" t="s">
        <v>1</v>
      </c>
      <c r="O178" s="194" t="s">
        <v>41</v>
      </c>
      <c r="P178" s="195">
        <f>I178+J178</f>
        <v>1460</v>
      </c>
      <c r="Q178" s="195">
        <f>ROUND(I178*H178,2)</f>
        <v>1460</v>
      </c>
      <c r="R178" s="195">
        <f>ROUND(J178*H178,2)</f>
        <v>0</v>
      </c>
      <c r="S178" s="55"/>
      <c r="T178" s="196">
        <f>S178*H178</f>
        <v>0</v>
      </c>
      <c r="U178" s="196">
        <v>0</v>
      </c>
      <c r="V178" s="196">
        <f>U178*H178</f>
        <v>0</v>
      </c>
      <c r="W178" s="196">
        <v>0</v>
      </c>
      <c r="X178" s="196">
        <f>W178*H178</f>
        <v>0</v>
      </c>
      <c r="Y178" s="197" t="s">
        <v>1</v>
      </c>
      <c r="AR178" s="12" t="s">
        <v>290</v>
      </c>
      <c r="AT178" s="12" t="s">
        <v>282</v>
      </c>
      <c r="AU178" s="12" t="s">
        <v>72</v>
      </c>
      <c r="AY178" s="12" t="s">
        <v>155</v>
      </c>
      <c r="BE178" s="99">
        <f>IF(O178="základní",K178,0)</f>
        <v>1460</v>
      </c>
      <c r="BF178" s="99">
        <f>IF(O178="snížená",K178,0)</f>
        <v>0</v>
      </c>
      <c r="BG178" s="99">
        <f>IF(O178="zákl. přenesená",K178,0)</f>
        <v>0</v>
      </c>
      <c r="BH178" s="99">
        <f>IF(O178="sníž. přenesená",K178,0)</f>
        <v>0</v>
      </c>
      <c r="BI178" s="99">
        <f>IF(O178="nulová",K178,0)</f>
        <v>0</v>
      </c>
      <c r="BJ178" s="12" t="s">
        <v>80</v>
      </c>
      <c r="BK178" s="99">
        <f>ROUND(P178*H178,2)</f>
        <v>1460</v>
      </c>
      <c r="BL178" s="12" t="s">
        <v>290</v>
      </c>
      <c r="BM178" s="12" t="s">
        <v>434</v>
      </c>
    </row>
    <row r="179" spans="2:65" s="1" customFormat="1">
      <c r="B179" s="30"/>
      <c r="C179" s="31"/>
      <c r="D179" s="198" t="s">
        <v>164</v>
      </c>
      <c r="E179" s="31"/>
      <c r="F179" s="199" t="s">
        <v>433</v>
      </c>
      <c r="G179" s="31"/>
      <c r="H179" s="31"/>
      <c r="I179" s="112"/>
      <c r="J179" s="112"/>
      <c r="K179" s="31"/>
      <c r="L179" s="31"/>
      <c r="M179" s="32"/>
      <c r="N179" s="200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6"/>
      <c r="AT179" s="12" t="s">
        <v>164</v>
      </c>
      <c r="AU179" s="12" t="s">
        <v>72</v>
      </c>
    </row>
    <row r="180" spans="2:65" s="1" customFormat="1" ht="22.5" customHeight="1">
      <c r="B180" s="30"/>
      <c r="C180" s="204" t="s">
        <v>435</v>
      </c>
      <c r="D180" s="204" t="s">
        <v>282</v>
      </c>
      <c r="E180" s="205" t="s">
        <v>436</v>
      </c>
      <c r="F180" s="206" t="s">
        <v>437</v>
      </c>
      <c r="G180" s="207" t="s">
        <v>169</v>
      </c>
      <c r="H180" s="208">
        <v>1</v>
      </c>
      <c r="I180" s="209">
        <v>1264</v>
      </c>
      <c r="J180" s="210"/>
      <c r="K180" s="211">
        <f>ROUND(P180*H180,2)</f>
        <v>1264</v>
      </c>
      <c r="L180" s="206" t="s">
        <v>161</v>
      </c>
      <c r="M180" s="212"/>
      <c r="N180" s="213" t="s">
        <v>1</v>
      </c>
      <c r="O180" s="194" t="s">
        <v>41</v>
      </c>
      <c r="P180" s="195">
        <f>I180+J180</f>
        <v>1264</v>
      </c>
      <c r="Q180" s="195">
        <f>ROUND(I180*H180,2)</f>
        <v>1264</v>
      </c>
      <c r="R180" s="195">
        <f>ROUND(J180*H180,2)</f>
        <v>0</v>
      </c>
      <c r="S180" s="55"/>
      <c r="T180" s="196">
        <f>S180*H180</f>
        <v>0</v>
      </c>
      <c r="U180" s="196">
        <v>0</v>
      </c>
      <c r="V180" s="196">
        <f>U180*H180</f>
        <v>0</v>
      </c>
      <c r="W180" s="196">
        <v>0</v>
      </c>
      <c r="X180" s="196">
        <f>W180*H180</f>
        <v>0</v>
      </c>
      <c r="Y180" s="197" t="s">
        <v>1</v>
      </c>
      <c r="AR180" s="12" t="s">
        <v>290</v>
      </c>
      <c r="AT180" s="12" t="s">
        <v>282</v>
      </c>
      <c r="AU180" s="12" t="s">
        <v>72</v>
      </c>
      <c r="AY180" s="12" t="s">
        <v>155</v>
      </c>
      <c r="BE180" s="99">
        <f>IF(O180="základní",K180,0)</f>
        <v>1264</v>
      </c>
      <c r="BF180" s="99">
        <f>IF(O180="snížená",K180,0)</f>
        <v>0</v>
      </c>
      <c r="BG180" s="99">
        <f>IF(O180="zákl. přenesená",K180,0)</f>
        <v>0</v>
      </c>
      <c r="BH180" s="99">
        <f>IF(O180="sníž. přenesená",K180,0)</f>
        <v>0</v>
      </c>
      <c r="BI180" s="99">
        <f>IF(O180="nulová",K180,0)</f>
        <v>0</v>
      </c>
      <c r="BJ180" s="12" t="s">
        <v>80</v>
      </c>
      <c r="BK180" s="99">
        <f>ROUND(P180*H180,2)</f>
        <v>1264</v>
      </c>
      <c r="BL180" s="12" t="s">
        <v>290</v>
      </c>
      <c r="BM180" s="12" t="s">
        <v>438</v>
      </c>
    </row>
    <row r="181" spans="2:65" s="1" customFormat="1">
      <c r="B181" s="30"/>
      <c r="C181" s="31"/>
      <c r="D181" s="198" t="s">
        <v>164</v>
      </c>
      <c r="E181" s="31"/>
      <c r="F181" s="199" t="s">
        <v>437</v>
      </c>
      <c r="G181" s="31"/>
      <c r="H181" s="31"/>
      <c r="I181" s="112"/>
      <c r="J181" s="112"/>
      <c r="K181" s="31"/>
      <c r="L181" s="31"/>
      <c r="M181" s="32"/>
      <c r="N181" s="200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6"/>
      <c r="AT181" s="12" t="s">
        <v>164</v>
      </c>
      <c r="AU181" s="12" t="s">
        <v>72</v>
      </c>
    </row>
    <row r="182" spans="2:65" s="1" customFormat="1" ht="22.5" customHeight="1">
      <c r="B182" s="30"/>
      <c r="C182" s="204" t="s">
        <v>439</v>
      </c>
      <c r="D182" s="204" t="s">
        <v>282</v>
      </c>
      <c r="E182" s="205" t="s">
        <v>440</v>
      </c>
      <c r="F182" s="206" t="s">
        <v>441</v>
      </c>
      <c r="G182" s="207" t="s">
        <v>169</v>
      </c>
      <c r="H182" s="208">
        <v>1</v>
      </c>
      <c r="I182" s="209">
        <v>1656</v>
      </c>
      <c r="J182" s="210"/>
      <c r="K182" s="211">
        <f>ROUND(P182*H182,2)</f>
        <v>1656</v>
      </c>
      <c r="L182" s="206" t="s">
        <v>161</v>
      </c>
      <c r="M182" s="212"/>
      <c r="N182" s="213" t="s">
        <v>1</v>
      </c>
      <c r="O182" s="194" t="s">
        <v>41</v>
      </c>
      <c r="P182" s="195">
        <f>I182+J182</f>
        <v>1656</v>
      </c>
      <c r="Q182" s="195">
        <f>ROUND(I182*H182,2)</f>
        <v>1656</v>
      </c>
      <c r="R182" s="195">
        <f>ROUND(J182*H182,2)</f>
        <v>0</v>
      </c>
      <c r="S182" s="55"/>
      <c r="T182" s="196">
        <f>S182*H182</f>
        <v>0</v>
      </c>
      <c r="U182" s="196">
        <v>0</v>
      </c>
      <c r="V182" s="196">
        <f>U182*H182</f>
        <v>0</v>
      </c>
      <c r="W182" s="196">
        <v>0</v>
      </c>
      <c r="X182" s="196">
        <f>W182*H182</f>
        <v>0</v>
      </c>
      <c r="Y182" s="197" t="s">
        <v>1</v>
      </c>
      <c r="AR182" s="12" t="s">
        <v>290</v>
      </c>
      <c r="AT182" s="12" t="s">
        <v>282</v>
      </c>
      <c r="AU182" s="12" t="s">
        <v>72</v>
      </c>
      <c r="AY182" s="12" t="s">
        <v>155</v>
      </c>
      <c r="BE182" s="99">
        <f>IF(O182="základní",K182,0)</f>
        <v>1656</v>
      </c>
      <c r="BF182" s="99">
        <f>IF(O182="snížená",K182,0)</f>
        <v>0</v>
      </c>
      <c r="BG182" s="99">
        <f>IF(O182="zákl. přenesená",K182,0)</f>
        <v>0</v>
      </c>
      <c r="BH182" s="99">
        <f>IF(O182="sníž. přenesená",K182,0)</f>
        <v>0</v>
      </c>
      <c r="BI182" s="99">
        <f>IF(O182="nulová",K182,0)</f>
        <v>0</v>
      </c>
      <c r="BJ182" s="12" t="s">
        <v>80</v>
      </c>
      <c r="BK182" s="99">
        <f>ROUND(P182*H182,2)</f>
        <v>1656</v>
      </c>
      <c r="BL182" s="12" t="s">
        <v>290</v>
      </c>
      <c r="BM182" s="12" t="s">
        <v>442</v>
      </c>
    </row>
    <row r="183" spans="2:65" s="1" customFormat="1">
      <c r="B183" s="30"/>
      <c r="C183" s="31"/>
      <c r="D183" s="198" t="s">
        <v>164</v>
      </c>
      <c r="E183" s="31"/>
      <c r="F183" s="199" t="s">
        <v>441</v>
      </c>
      <c r="G183" s="31"/>
      <c r="H183" s="31"/>
      <c r="I183" s="112"/>
      <c r="J183" s="112"/>
      <c r="K183" s="31"/>
      <c r="L183" s="31"/>
      <c r="M183" s="32"/>
      <c r="N183" s="200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6"/>
      <c r="AT183" s="12" t="s">
        <v>164</v>
      </c>
      <c r="AU183" s="12" t="s">
        <v>72</v>
      </c>
    </row>
    <row r="184" spans="2:65" s="1" customFormat="1" ht="22.5" customHeight="1">
      <c r="B184" s="30"/>
      <c r="C184" s="204" t="s">
        <v>443</v>
      </c>
      <c r="D184" s="204" t="s">
        <v>282</v>
      </c>
      <c r="E184" s="205" t="s">
        <v>444</v>
      </c>
      <c r="F184" s="206" t="s">
        <v>445</v>
      </c>
      <c r="G184" s="207" t="s">
        <v>169</v>
      </c>
      <c r="H184" s="208">
        <v>1</v>
      </c>
      <c r="I184" s="209">
        <v>4802</v>
      </c>
      <c r="J184" s="210"/>
      <c r="K184" s="211">
        <f>ROUND(P184*H184,2)</f>
        <v>4802</v>
      </c>
      <c r="L184" s="206" t="s">
        <v>161</v>
      </c>
      <c r="M184" s="212"/>
      <c r="N184" s="213" t="s">
        <v>1</v>
      </c>
      <c r="O184" s="194" t="s">
        <v>41</v>
      </c>
      <c r="P184" s="195">
        <f>I184+J184</f>
        <v>4802</v>
      </c>
      <c r="Q184" s="195">
        <f>ROUND(I184*H184,2)</f>
        <v>4802</v>
      </c>
      <c r="R184" s="195">
        <f>ROUND(J184*H184,2)</f>
        <v>0</v>
      </c>
      <c r="S184" s="55"/>
      <c r="T184" s="196">
        <f>S184*H184</f>
        <v>0</v>
      </c>
      <c r="U184" s="196">
        <v>0</v>
      </c>
      <c r="V184" s="196">
        <f>U184*H184</f>
        <v>0</v>
      </c>
      <c r="W184" s="196">
        <v>0</v>
      </c>
      <c r="X184" s="196">
        <f>W184*H184</f>
        <v>0</v>
      </c>
      <c r="Y184" s="197" t="s">
        <v>1</v>
      </c>
      <c r="AR184" s="12" t="s">
        <v>290</v>
      </c>
      <c r="AT184" s="12" t="s">
        <v>282</v>
      </c>
      <c r="AU184" s="12" t="s">
        <v>72</v>
      </c>
      <c r="AY184" s="12" t="s">
        <v>155</v>
      </c>
      <c r="BE184" s="99">
        <f>IF(O184="základní",K184,0)</f>
        <v>4802</v>
      </c>
      <c r="BF184" s="99">
        <f>IF(O184="snížená",K184,0)</f>
        <v>0</v>
      </c>
      <c r="BG184" s="99">
        <f>IF(O184="zákl. přenesená",K184,0)</f>
        <v>0</v>
      </c>
      <c r="BH184" s="99">
        <f>IF(O184="sníž. přenesená",K184,0)</f>
        <v>0</v>
      </c>
      <c r="BI184" s="99">
        <f>IF(O184="nulová",K184,0)</f>
        <v>0</v>
      </c>
      <c r="BJ184" s="12" t="s">
        <v>80</v>
      </c>
      <c r="BK184" s="99">
        <f>ROUND(P184*H184,2)</f>
        <v>4802</v>
      </c>
      <c r="BL184" s="12" t="s">
        <v>290</v>
      </c>
      <c r="BM184" s="12" t="s">
        <v>446</v>
      </c>
    </row>
    <row r="185" spans="2:65" s="1" customFormat="1">
      <c r="B185" s="30"/>
      <c r="C185" s="31"/>
      <c r="D185" s="198" t="s">
        <v>164</v>
      </c>
      <c r="E185" s="31"/>
      <c r="F185" s="199" t="s">
        <v>445</v>
      </c>
      <c r="G185" s="31"/>
      <c r="H185" s="31"/>
      <c r="I185" s="112"/>
      <c r="J185" s="112"/>
      <c r="K185" s="31"/>
      <c r="L185" s="31"/>
      <c r="M185" s="32"/>
      <c r="N185" s="200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6"/>
      <c r="AT185" s="12" t="s">
        <v>164</v>
      </c>
      <c r="AU185" s="12" t="s">
        <v>72</v>
      </c>
    </row>
    <row r="186" spans="2:65" s="1" customFormat="1" ht="22.5" customHeight="1">
      <c r="B186" s="30"/>
      <c r="C186" s="204" t="s">
        <v>447</v>
      </c>
      <c r="D186" s="204" t="s">
        <v>282</v>
      </c>
      <c r="E186" s="205" t="s">
        <v>448</v>
      </c>
      <c r="F186" s="206" t="s">
        <v>449</v>
      </c>
      <c r="G186" s="207" t="s">
        <v>169</v>
      </c>
      <c r="H186" s="208">
        <v>1</v>
      </c>
      <c r="I186" s="209">
        <v>196</v>
      </c>
      <c r="J186" s="210"/>
      <c r="K186" s="211">
        <f>ROUND(P186*H186,2)</f>
        <v>196</v>
      </c>
      <c r="L186" s="206" t="s">
        <v>161</v>
      </c>
      <c r="M186" s="212"/>
      <c r="N186" s="213" t="s">
        <v>1</v>
      </c>
      <c r="O186" s="194" t="s">
        <v>41</v>
      </c>
      <c r="P186" s="195">
        <f>I186+J186</f>
        <v>196</v>
      </c>
      <c r="Q186" s="195">
        <f>ROUND(I186*H186,2)</f>
        <v>196</v>
      </c>
      <c r="R186" s="195">
        <f>ROUND(J186*H186,2)</f>
        <v>0</v>
      </c>
      <c r="S186" s="55"/>
      <c r="T186" s="196">
        <f>S186*H186</f>
        <v>0</v>
      </c>
      <c r="U186" s="196">
        <v>0</v>
      </c>
      <c r="V186" s="196">
        <f>U186*H186</f>
        <v>0</v>
      </c>
      <c r="W186" s="196">
        <v>0</v>
      </c>
      <c r="X186" s="196">
        <f>W186*H186</f>
        <v>0</v>
      </c>
      <c r="Y186" s="197" t="s">
        <v>1</v>
      </c>
      <c r="AR186" s="12" t="s">
        <v>290</v>
      </c>
      <c r="AT186" s="12" t="s">
        <v>282</v>
      </c>
      <c r="AU186" s="12" t="s">
        <v>72</v>
      </c>
      <c r="AY186" s="12" t="s">
        <v>155</v>
      </c>
      <c r="BE186" s="99">
        <f>IF(O186="základní",K186,0)</f>
        <v>196</v>
      </c>
      <c r="BF186" s="99">
        <f>IF(O186="snížená",K186,0)</f>
        <v>0</v>
      </c>
      <c r="BG186" s="99">
        <f>IF(O186="zákl. přenesená",K186,0)</f>
        <v>0</v>
      </c>
      <c r="BH186" s="99">
        <f>IF(O186="sníž. přenesená",K186,0)</f>
        <v>0</v>
      </c>
      <c r="BI186" s="99">
        <f>IF(O186="nulová",K186,0)</f>
        <v>0</v>
      </c>
      <c r="BJ186" s="12" t="s">
        <v>80</v>
      </c>
      <c r="BK186" s="99">
        <f>ROUND(P186*H186,2)</f>
        <v>196</v>
      </c>
      <c r="BL186" s="12" t="s">
        <v>290</v>
      </c>
      <c r="BM186" s="12" t="s">
        <v>450</v>
      </c>
    </row>
    <row r="187" spans="2:65" s="1" customFormat="1">
      <c r="B187" s="30"/>
      <c r="C187" s="31"/>
      <c r="D187" s="198" t="s">
        <v>164</v>
      </c>
      <c r="E187" s="31"/>
      <c r="F187" s="199" t="s">
        <v>449</v>
      </c>
      <c r="G187" s="31"/>
      <c r="H187" s="31"/>
      <c r="I187" s="112"/>
      <c r="J187" s="112"/>
      <c r="K187" s="31"/>
      <c r="L187" s="31"/>
      <c r="M187" s="32"/>
      <c r="N187" s="200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6"/>
      <c r="AT187" s="12" t="s">
        <v>164</v>
      </c>
      <c r="AU187" s="12" t="s">
        <v>72</v>
      </c>
    </row>
    <row r="188" spans="2:65" s="1" customFormat="1" ht="22.5" customHeight="1">
      <c r="B188" s="30"/>
      <c r="C188" s="204" t="s">
        <v>451</v>
      </c>
      <c r="D188" s="204" t="s">
        <v>282</v>
      </c>
      <c r="E188" s="205" t="s">
        <v>452</v>
      </c>
      <c r="F188" s="206" t="s">
        <v>453</v>
      </c>
      <c r="G188" s="207" t="s">
        <v>169</v>
      </c>
      <c r="H188" s="208">
        <v>1</v>
      </c>
      <c r="I188" s="209">
        <v>15974</v>
      </c>
      <c r="J188" s="210"/>
      <c r="K188" s="211">
        <f>ROUND(P188*H188,2)</f>
        <v>15974</v>
      </c>
      <c r="L188" s="206" t="s">
        <v>161</v>
      </c>
      <c r="M188" s="212"/>
      <c r="N188" s="213" t="s">
        <v>1</v>
      </c>
      <c r="O188" s="194" t="s">
        <v>41</v>
      </c>
      <c r="P188" s="195">
        <f>I188+J188</f>
        <v>15974</v>
      </c>
      <c r="Q188" s="195">
        <f>ROUND(I188*H188,2)</f>
        <v>15974</v>
      </c>
      <c r="R188" s="195">
        <f>ROUND(J188*H188,2)</f>
        <v>0</v>
      </c>
      <c r="S188" s="55"/>
      <c r="T188" s="196">
        <f>S188*H188</f>
        <v>0</v>
      </c>
      <c r="U188" s="196">
        <v>0</v>
      </c>
      <c r="V188" s="196">
        <f>U188*H188</f>
        <v>0</v>
      </c>
      <c r="W188" s="196">
        <v>0</v>
      </c>
      <c r="X188" s="196">
        <f>W188*H188</f>
        <v>0</v>
      </c>
      <c r="Y188" s="197" t="s">
        <v>1</v>
      </c>
      <c r="AR188" s="12" t="s">
        <v>290</v>
      </c>
      <c r="AT188" s="12" t="s">
        <v>282</v>
      </c>
      <c r="AU188" s="12" t="s">
        <v>72</v>
      </c>
      <c r="AY188" s="12" t="s">
        <v>155</v>
      </c>
      <c r="BE188" s="99">
        <f>IF(O188="základní",K188,0)</f>
        <v>15974</v>
      </c>
      <c r="BF188" s="99">
        <f>IF(O188="snížená",K188,0)</f>
        <v>0</v>
      </c>
      <c r="BG188" s="99">
        <f>IF(O188="zákl. přenesená",K188,0)</f>
        <v>0</v>
      </c>
      <c r="BH188" s="99">
        <f>IF(O188="sníž. přenesená",K188,0)</f>
        <v>0</v>
      </c>
      <c r="BI188" s="99">
        <f>IF(O188="nulová",K188,0)</f>
        <v>0</v>
      </c>
      <c r="BJ188" s="12" t="s">
        <v>80</v>
      </c>
      <c r="BK188" s="99">
        <f>ROUND(P188*H188,2)</f>
        <v>15974</v>
      </c>
      <c r="BL188" s="12" t="s">
        <v>290</v>
      </c>
      <c r="BM188" s="12" t="s">
        <v>454</v>
      </c>
    </row>
    <row r="189" spans="2:65" s="1" customFormat="1">
      <c r="B189" s="30"/>
      <c r="C189" s="31"/>
      <c r="D189" s="198" t="s">
        <v>164</v>
      </c>
      <c r="E189" s="31"/>
      <c r="F189" s="199" t="s">
        <v>453</v>
      </c>
      <c r="G189" s="31"/>
      <c r="H189" s="31"/>
      <c r="I189" s="112"/>
      <c r="J189" s="112"/>
      <c r="K189" s="31"/>
      <c r="L189" s="31"/>
      <c r="M189" s="32"/>
      <c r="N189" s="200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6"/>
      <c r="AT189" s="12" t="s">
        <v>164</v>
      </c>
      <c r="AU189" s="12" t="s">
        <v>72</v>
      </c>
    </row>
    <row r="190" spans="2:65" s="1" customFormat="1" ht="22.5" customHeight="1">
      <c r="B190" s="30"/>
      <c r="C190" s="204" t="s">
        <v>455</v>
      </c>
      <c r="D190" s="204" t="s">
        <v>282</v>
      </c>
      <c r="E190" s="205" t="s">
        <v>456</v>
      </c>
      <c r="F190" s="206" t="s">
        <v>457</v>
      </c>
      <c r="G190" s="207" t="s">
        <v>169</v>
      </c>
      <c r="H190" s="208">
        <v>1</v>
      </c>
      <c r="I190" s="209">
        <v>13622</v>
      </c>
      <c r="J190" s="210"/>
      <c r="K190" s="211">
        <f>ROUND(P190*H190,2)</f>
        <v>13622</v>
      </c>
      <c r="L190" s="206" t="s">
        <v>161</v>
      </c>
      <c r="M190" s="212"/>
      <c r="N190" s="213" t="s">
        <v>1</v>
      </c>
      <c r="O190" s="194" t="s">
        <v>41</v>
      </c>
      <c r="P190" s="195">
        <f>I190+J190</f>
        <v>13622</v>
      </c>
      <c r="Q190" s="195">
        <f>ROUND(I190*H190,2)</f>
        <v>13622</v>
      </c>
      <c r="R190" s="195">
        <f>ROUND(J190*H190,2)</f>
        <v>0</v>
      </c>
      <c r="S190" s="55"/>
      <c r="T190" s="196">
        <f>S190*H190</f>
        <v>0</v>
      </c>
      <c r="U190" s="196">
        <v>0</v>
      </c>
      <c r="V190" s="196">
        <f>U190*H190</f>
        <v>0</v>
      </c>
      <c r="W190" s="196">
        <v>0</v>
      </c>
      <c r="X190" s="196">
        <f>W190*H190</f>
        <v>0</v>
      </c>
      <c r="Y190" s="197" t="s">
        <v>1</v>
      </c>
      <c r="AR190" s="12" t="s">
        <v>290</v>
      </c>
      <c r="AT190" s="12" t="s">
        <v>282</v>
      </c>
      <c r="AU190" s="12" t="s">
        <v>72</v>
      </c>
      <c r="AY190" s="12" t="s">
        <v>155</v>
      </c>
      <c r="BE190" s="99">
        <f>IF(O190="základní",K190,0)</f>
        <v>13622</v>
      </c>
      <c r="BF190" s="99">
        <f>IF(O190="snížená",K190,0)</f>
        <v>0</v>
      </c>
      <c r="BG190" s="99">
        <f>IF(O190="zákl. přenesená",K190,0)</f>
        <v>0</v>
      </c>
      <c r="BH190" s="99">
        <f>IF(O190="sníž. přenesená",K190,0)</f>
        <v>0</v>
      </c>
      <c r="BI190" s="99">
        <f>IF(O190="nulová",K190,0)</f>
        <v>0</v>
      </c>
      <c r="BJ190" s="12" t="s">
        <v>80</v>
      </c>
      <c r="BK190" s="99">
        <f>ROUND(P190*H190,2)</f>
        <v>13622</v>
      </c>
      <c r="BL190" s="12" t="s">
        <v>290</v>
      </c>
      <c r="BM190" s="12" t="s">
        <v>458</v>
      </c>
    </row>
    <row r="191" spans="2:65" s="1" customFormat="1">
      <c r="B191" s="30"/>
      <c r="C191" s="31"/>
      <c r="D191" s="198" t="s">
        <v>164</v>
      </c>
      <c r="E191" s="31"/>
      <c r="F191" s="199" t="s">
        <v>457</v>
      </c>
      <c r="G191" s="31"/>
      <c r="H191" s="31"/>
      <c r="I191" s="112"/>
      <c r="J191" s="112"/>
      <c r="K191" s="31"/>
      <c r="L191" s="31"/>
      <c r="M191" s="32"/>
      <c r="N191" s="200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6"/>
      <c r="AT191" s="12" t="s">
        <v>164</v>
      </c>
      <c r="AU191" s="12" t="s">
        <v>72</v>
      </c>
    </row>
    <row r="192" spans="2:65" s="1" customFormat="1" ht="22.5" customHeight="1">
      <c r="B192" s="30"/>
      <c r="C192" s="204" t="s">
        <v>459</v>
      </c>
      <c r="D192" s="204" t="s">
        <v>282</v>
      </c>
      <c r="E192" s="205" t="s">
        <v>460</v>
      </c>
      <c r="F192" s="206" t="s">
        <v>461</v>
      </c>
      <c r="G192" s="207" t="s">
        <v>169</v>
      </c>
      <c r="H192" s="208">
        <v>1</v>
      </c>
      <c r="I192" s="209">
        <v>480</v>
      </c>
      <c r="J192" s="210"/>
      <c r="K192" s="211">
        <f>ROUND(P192*H192,2)</f>
        <v>480</v>
      </c>
      <c r="L192" s="206" t="s">
        <v>161</v>
      </c>
      <c r="M192" s="212"/>
      <c r="N192" s="213" t="s">
        <v>1</v>
      </c>
      <c r="O192" s="194" t="s">
        <v>41</v>
      </c>
      <c r="P192" s="195">
        <f>I192+J192</f>
        <v>480</v>
      </c>
      <c r="Q192" s="195">
        <f>ROUND(I192*H192,2)</f>
        <v>480</v>
      </c>
      <c r="R192" s="195">
        <f>ROUND(J192*H192,2)</f>
        <v>0</v>
      </c>
      <c r="S192" s="55"/>
      <c r="T192" s="196">
        <f>S192*H192</f>
        <v>0</v>
      </c>
      <c r="U192" s="196">
        <v>0</v>
      </c>
      <c r="V192" s="196">
        <f>U192*H192</f>
        <v>0</v>
      </c>
      <c r="W192" s="196">
        <v>0</v>
      </c>
      <c r="X192" s="196">
        <f>W192*H192</f>
        <v>0</v>
      </c>
      <c r="Y192" s="197" t="s">
        <v>1</v>
      </c>
      <c r="AR192" s="12" t="s">
        <v>290</v>
      </c>
      <c r="AT192" s="12" t="s">
        <v>282</v>
      </c>
      <c r="AU192" s="12" t="s">
        <v>72</v>
      </c>
      <c r="AY192" s="12" t="s">
        <v>155</v>
      </c>
      <c r="BE192" s="99">
        <f>IF(O192="základní",K192,0)</f>
        <v>480</v>
      </c>
      <c r="BF192" s="99">
        <f>IF(O192="snížená",K192,0)</f>
        <v>0</v>
      </c>
      <c r="BG192" s="99">
        <f>IF(O192="zákl. přenesená",K192,0)</f>
        <v>0</v>
      </c>
      <c r="BH192" s="99">
        <f>IF(O192="sníž. přenesená",K192,0)</f>
        <v>0</v>
      </c>
      <c r="BI192" s="99">
        <f>IF(O192="nulová",K192,0)</f>
        <v>0</v>
      </c>
      <c r="BJ192" s="12" t="s">
        <v>80</v>
      </c>
      <c r="BK192" s="99">
        <f>ROUND(P192*H192,2)</f>
        <v>480</v>
      </c>
      <c r="BL192" s="12" t="s">
        <v>290</v>
      </c>
      <c r="BM192" s="12" t="s">
        <v>462</v>
      </c>
    </row>
    <row r="193" spans="2:65" s="1" customFormat="1">
      <c r="B193" s="30"/>
      <c r="C193" s="31"/>
      <c r="D193" s="198" t="s">
        <v>164</v>
      </c>
      <c r="E193" s="31"/>
      <c r="F193" s="199" t="s">
        <v>461</v>
      </c>
      <c r="G193" s="31"/>
      <c r="H193" s="31"/>
      <c r="I193" s="112"/>
      <c r="J193" s="112"/>
      <c r="K193" s="31"/>
      <c r="L193" s="31"/>
      <c r="M193" s="32"/>
      <c r="N193" s="200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6"/>
      <c r="AT193" s="12" t="s">
        <v>164</v>
      </c>
      <c r="AU193" s="12" t="s">
        <v>72</v>
      </c>
    </row>
    <row r="194" spans="2:65" s="1" customFormat="1" ht="22.5" customHeight="1">
      <c r="B194" s="30"/>
      <c r="C194" s="204" t="s">
        <v>463</v>
      </c>
      <c r="D194" s="204" t="s">
        <v>282</v>
      </c>
      <c r="E194" s="205" t="s">
        <v>464</v>
      </c>
      <c r="F194" s="206" t="s">
        <v>465</v>
      </c>
      <c r="G194" s="207" t="s">
        <v>169</v>
      </c>
      <c r="H194" s="208">
        <v>1</v>
      </c>
      <c r="I194" s="209">
        <v>1137</v>
      </c>
      <c r="J194" s="210"/>
      <c r="K194" s="211">
        <f>ROUND(P194*H194,2)</f>
        <v>1137</v>
      </c>
      <c r="L194" s="206" t="s">
        <v>161</v>
      </c>
      <c r="M194" s="212"/>
      <c r="N194" s="213" t="s">
        <v>1</v>
      </c>
      <c r="O194" s="194" t="s">
        <v>41</v>
      </c>
      <c r="P194" s="195">
        <f>I194+J194</f>
        <v>1137</v>
      </c>
      <c r="Q194" s="195">
        <f>ROUND(I194*H194,2)</f>
        <v>1137</v>
      </c>
      <c r="R194" s="195">
        <f>ROUND(J194*H194,2)</f>
        <v>0</v>
      </c>
      <c r="S194" s="55"/>
      <c r="T194" s="196">
        <f>S194*H194</f>
        <v>0</v>
      </c>
      <c r="U194" s="196">
        <v>0</v>
      </c>
      <c r="V194" s="196">
        <f>U194*H194</f>
        <v>0</v>
      </c>
      <c r="W194" s="196">
        <v>0</v>
      </c>
      <c r="X194" s="196">
        <f>W194*H194</f>
        <v>0</v>
      </c>
      <c r="Y194" s="197" t="s">
        <v>1</v>
      </c>
      <c r="AR194" s="12" t="s">
        <v>290</v>
      </c>
      <c r="AT194" s="12" t="s">
        <v>282</v>
      </c>
      <c r="AU194" s="12" t="s">
        <v>72</v>
      </c>
      <c r="AY194" s="12" t="s">
        <v>155</v>
      </c>
      <c r="BE194" s="99">
        <f>IF(O194="základní",K194,0)</f>
        <v>1137</v>
      </c>
      <c r="BF194" s="99">
        <f>IF(O194="snížená",K194,0)</f>
        <v>0</v>
      </c>
      <c r="BG194" s="99">
        <f>IF(O194="zákl. přenesená",K194,0)</f>
        <v>0</v>
      </c>
      <c r="BH194" s="99">
        <f>IF(O194="sníž. přenesená",K194,0)</f>
        <v>0</v>
      </c>
      <c r="BI194" s="99">
        <f>IF(O194="nulová",K194,0)</f>
        <v>0</v>
      </c>
      <c r="BJ194" s="12" t="s">
        <v>80</v>
      </c>
      <c r="BK194" s="99">
        <f>ROUND(P194*H194,2)</f>
        <v>1137</v>
      </c>
      <c r="BL194" s="12" t="s">
        <v>290</v>
      </c>
      <c r="BM194" s="12" t="s">
        <v>466</v>
      </c>
    </row>
    <row r="195" spans="2:65" s="1" customFormat="1">
      <c r="B195" s="30"/>
      <c r="C195" s="31"/>
      <c r="D195" s="198" t="s">
        <v>164</v>
      </c>
      <c r="E195" s="31"/>
      <c r="F195" s="199" t="s">
        <v>465</v>
      </c>
      <c r="G195" s="31"/>
      <c r="H195" s="31"/>
      <c r="I195" s="112"/>
      <c r="J195" s="112"/>
      <c r="K195" s="31"/>
      <c r="L195" s="31"/>
      <c r="M195" s="32"/>
      <c r="N195" s="200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6"/>
      <c r="AT195" s="12" t="s">
        <v>164</v>
      </c>
      <c r="AU195" s="12" t="s">
        <v>72</v>
      </c>
    </row>
    <row r="196" spans="2:65" s="1" customFormat="1" ht="22.5" customHeight="1">
      <c r="B196" s="30"/>
      <c r="C196" s="204" t="s">
        <v>467</v>
      </c>
      <c r="D196" s="204" t="s">
        <v>282</v>
      </c>
      <c r="E196" s="205" t="s">
        <v>468</v>
      </c>
      <c r="F196" s="206" t="s">
        <v>469</v>
      </c>
      <c r="G196" s="207" t="s">
        <v>169</v>
      </c>
      <c r="H196" s="208">
        <v>1</v>
      </c>
      <c r="I196" s="209">
        <v>1519</v>
      </c>
      <c r="J196" s="210"/>
      <c r="K196" s="211">
        <f>ROUND(P196*H196,2)</f>
        <v>1519</v>
      </c>
      <c r="L196" s="206" t="s">
        <v>161</v>
      </c>
      <c r="M196" s="212"/>
      <c r="N196" s="213" t="s">
        <v>1</v>
      </c>
      <c r="O196" s="194" t="s">
        <v>41</v>
      </c>
      <c r="P196" s="195">
        <f>I196+J196</f>
        <v>1519</v>
      </c>
      <c r="Q196" s="195">
        <f>ROUND(I196*H196,2)</f>
        <v>1519</v>
      </c>
      <c r="R196" s="195">
        <f>ROUND(J196*H196,2)</f>
        <v>0</v>
      </c>
      <c r="S196" s="55"/>
      <c r="T196" s="196">
        <f>S196*H196</f>
        <v>0</v>
      </c>
      <c r="U196" s="196">
        <v>0</v>
      </c>
      <c r="V196" s="196">
        <f>U196*H196</f>
        <v>0</v>
      </c>
      <c r="W196" s="196">
        <v>0</v>
      </c>
      <c r="X196" s="196">
        <f>W196*H196</f>
        <v>0</v>
      </c>
      <c r="Y196" s="197" t="s">
        <v>1</v>
      </c>
      <c r="AR196" s="12" t="s">
        <v>290</v>
      </c>
      <c r="AT196" s="12" t="s">
        <v>282</v>
      </c>
      <c r="AU196" s="12" t="s">
        <v>72</v>
      </c>
      <c r="AY196" s="12" t="s">
        <v>155</v>
      </c>
      <c r="BE196" s="99">
        <f>IF(O196="základní",K196,0)</f>
        <v>1519</v>
      </c>
      <c r="BF196" s="99">
        <f>IF(O196="snížená",K196,0)</f>
        <v>0</v>
      </c>
      <c r="BG196" s="99">
        <f>IF(O196="zákl. přenesená",K196,0)</f>
        <v>0</v>
      </c>
      <c r="BH196" s="99">
        <f>IF(O196="sníž. přenesená",K196,0)</f>
        <v>0</v>
      </c>
      <c r="BI196" s="99">
        <f>IF(O196="nulová",K196,0)</f>
        <v>0</v>
      </c>
      <c r="BJ196" s="12" t="s">
        <v>80</v>
      </c>
      <c r="BK196" s="99">
        <f>ROUND(P196*H196,2)</f>
        <v>1519</v>
      </c>
      <c r="BL196" s="12" t="s">
        <v>290</v>
      </c>
      <c r="BM196" s="12" t="s">
        <v>470</v>
      </c>
    </row>
    <row r="197" spans="2:65" s="1" customFormat="1">
      <c r="B197" s="30"/>
      <c r="C197" s="31"/>
      <c r="D197" s="198" t="s">
        <v>164</v>
      </c>
      <c r="E197" s="31"/>
      <c r="F197" s="199" t="s">
        <v>469</v>
      </c>
      <c r="G197" s="31"/>
      <c r="H197" s="31"/>
      <c r="I197" s="112"/>
      <c r="J197" s="112"/>
      <c r="K197" s="31"/>
      <c r="L197" s="31"/>
      <c r="M197" s="32"/>
      <c r="N197" s="200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6"/>
      <c r="AT197" s="12" t="s">
        <v>164</v>
      </c>
      <c r="AU197" s="12" t="s">
        <v>72</v>
      </c>
    </row>
    <row r="198" spans="2:65" s="1" customFormat="1" ht="22.5" customHeight="1">
      <c r="B198" s="30"/>
      <c r="C198" s="204" t="s">
        <v>471</v>
      </c>
      <c r="D198" s="204" t="s">
        <v>282</v>
      </c>
      <c r="E198" s="205" t="s">
        <v>472</v>
      </c>
      <c r="F198" s="206" t="s">
        <v>473</v>
      </c>
      <c r="G198" s="207" t="s">
        <v>169</v>
      </c>
      <c r="H198" s="208">
        <v>1</v>
      </c>
      <c r="I198" s="209">
        <v>1519</v>
      </c>
      <c r="J198" s="210"/>
      <c r="K198" s="211">
        <f>ROUND(P198*H198,2)</f>
        <v>1519</v>
      </c>
      <c r="L198" s="206" t="s">
        <v>161</v>
      </c>
      <c r="M198" s="212"/>
      <c r="N198" s="213" t="s">
        <v>1</v>
      </c>
      <c r="O198" s="194" t="s">
        <v>41</v>
      </c>
      <c r="P198" s="195">
        <f>I198+J198</f>
        <v>1519</v>
      </c>
      <c r="Q198" s="195">
        <f>ROUND(I198*H198,2)</f>
        <v>1519</v>
      </c>
      <c r="R198" s="195">
        <f>ROUND(J198*H198,2)</f>
        <v>0</v>
      </c>
      <c r="S198" s="55"/>
      <c r="T198" s="196">
        <f>S198*H198</f>
        <v>0</v>
      </c>
      <c r="U198" s="196">
        <v>0</v>
      </c>
      <c r="V198" s="196">
        <f>U198*H198</f>
        <v>0</v>
      </c>
      <c r="W198" s="196">
        <v>0</v>
      </c>
      <c r="X198" s="196">
        <f>W198*H198</f>
        <v>0</v>
      </c>
      <c r="Y198" s="197" t="s">
        <v>1</v>
      </c>
      <c r="AR198" s="12" t="s">
        <v>290</v>
      </c>
      <c r="AT198" s="12" t="s">
        <v>282</v>
      </c>
      <c r="AU198" s="12" t="s">
        <v>72</v>
      </c>
      <c r="AY198" s="12" t="s">
        <v>155</v>
      </c>
      <c r="BE198" s="99">
        <f>IF(O198="základní",K198,0)</f>
        <v>1519</v>
      </c>
      <c r="BF198" s="99">
        <f>IF(O198="snížená",K198,0)</f>
        <v>0</v>
      </c>
      <c r="BG198" s="99">
        <f>IF(O198="zákl. přenesená",K198,0)</f>
        <v>0</v>
      </c>
      <c r="BH198" s="99">
        <f>IF(O198="sníž. přenesená",K198,0)</f>
        <v>0</v>
      </c>
      <c r="BI198" s="99">
        <f>IF(O198="nulová",K198,0)</f>
        <v>0</v>
      </c>
      <c r="BJ198" s="12" t="s">
        <v>80</v>
      </c>
      <c r="BK198" s="99">
        <f>ROUND(P198*H198,2)</f>
        <v>1519</v>
      </c>
      <c r="BL198" s="12" t="s">
        <v>290</v>
      </c>
      <c r="BM198" s="12" t="s">
        <v>474</v>
      </c>
    </row>
    <row r="199" spans="2:65" s="1" customFormat="1">
      <c r="B199" s="30"/>
      <c r="C199" s="31"/>
      <c r="D199" s="198" t="s">
        <v>164</v>
      </c>
      <c r="E199" s="31"/>
      <c r="F199" s="199" t="s">
        <v>473</v>
      </c>
      <c r="G199" s="31"/>
      <c r="H199" s="31"/>
      <c r="I199" s="112"/>
      <c r="J199" s="112"/>
      <c r="K199" s="31"/>
      <c r="L199" s="31"/>
      <c r="M199" s="32"/>
      <c r="N199" s="200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6"/>
      <c r="AT199" s="12" t="s">
        <v>164</v>
      </c>
      <c r="AU199" s="12" t="s">
        <v>72</v>
      </c>
    </row>
    <row r="200" spans="2:65" s="1" customFormat="1" ht="22.5" customHeight="1">
      <c r="B200" s="30"/>
      <c r="C200" s="204" t="s">
        <v>475</v>
      </c>
      <c r="D200" s="204" t="s">
        <v>282</v>
      </c>
      <c r="E200" s="205" t="s">
        <v>476</v>
      </c>
      <c r="F200" s="206" t="s">
        <v>477</v>
      </c>
      <c r="G200" s="207" t="s">
        <v>169</v>
      </c>
      <c r="H200" s="208">
        <v>1</v>
      </c>
      <c r="I200" s="209">
        <v>4557</v>
      </c>
      <c r="J200" s="210"/>
      <c r="K200" s="211">
        <f>ROUND(P200*H200,2)</f>
        <v>4557</v>
      </c>
      <c r="L200" s="206" t="s">
        <v>161</v>
      </c>
      <c r="M200" s="212"/>
      <c r="N200" s="213" t="s">
        <v>1</v>
      </c>
      <c r="O200" s="194" t="s">
        <v>41</v>
      </c>
      <c r="P200" s="195">
        <f>I200+J200</f>
        <v>4557</v>
      </c>
      <c r="Q200" s="195">
        <f>ROUND(I200*H200,2)</f>
        <v>4557</v>
      </c>
      <c r="R200" s="195">
        <f>ROUND(J200*H200,2)</f>
        <v>0</v>
      </c>
      <c r="S200" s="55"/>
      <c r="T200" s="196">
        <f>S200*H200</f>
        <v>0</v>
      </c>
      <c r="U200" s="196">
        <v>0</v>
      </c>
      <c r="V200" s="196">
        <f>U200*H200</f>
        <v>0</v>
      </c>
      <c r="W200" s="196">
        <v>0</v>
      </c>
      <c r="X200" s="196">
        <f>W200*H200</f>
        <v>0</v>
      </c>
      <c r="Y200" s="197" t="s">
        <v>1</v>
      </c>
      <c r="AR200" s="12" t="s">
        <v>290</v>
      </c>
      <c r="AT200" s="12" t="s">
        <v>282</v>
      </c>
      <c r="AU200" s="12" t="s">
        <v>72</v>
      </c>
      <c r="AY200" s="12" t="s">
        <v>155</v>
      </c>
      <c r="BE200" s="99">
        <f>IF(O200="základní",K200,0)</f>
        <v>4557</v>
      </c>
      <c r="BF200" s="99">
        <f>IF(O200="snížená",K200,0)</f>
        <v>0</v>
      </c>
      <c r="BG200" s="99">
        <f>IF(O200="zákl. přenesená",K200,0)</f>
        <v>0</v>
      </c>
      <c r="BH200" s="99">
        <f>IF(O200="sníž. přenesená",K200,0)</f>
        <v>0</v>
      </c>
      <c r="BI200" s="99">
        <f>IF(O200="nulová",K200,0)</f>
        <v>0</v>
      </c>
      <c r="BJ200" s="12" t="s">
        <v>80</v>
      </c>
      <c r="BK200" s="99">
        <f>ROUND(P200*H200,2)</f>
        <v>4557</v>
      </c>
      <c r="BL200" s="12" t="s">
        <v>290</v>
      </c>
      <c r="BM200" s="12" t="s">
        <v>478</v>
      </c>
    </row>
    <row r="201" spans="2:65" s="1" customFormat="1">
      <c r="B201" s="30"/>
      <c r="C201" s="31"/>
      <c r="D201" s="198" t="s">
        <v>164</v>
      </c>
      <c r="E201" s="31"/>
      <c r="F201" s="199" t="s">
        <v>477</v>
      </c>
      <c r="G201" s="31"/>
      <c r="H201" s="31"/>
      <c r="I201" s="112"/>
      <c r="J201" s="112"/>
      <c r="K201" s="31"/>
      <c r="L201" s="31"/>
      <c r="M201" s="32"/>
      <c r="N201" s="200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6"/>
      <c r="AT201" s="12" t="s">
        <v>164</v>
      </c>
      <c r="AU201" s="12" t="s">
        <v>72</v>
      </c>
    </row>
    <row r="202" spans="2:65" s="1" customFormat="1" ht="22.5" customHeight="1">
      <c r="B202" s="30"/>
      <c r="C202" s="204" t="s">
        <v>479</v>
      </c>
      <c r="D202" s="204" t="s">
        <v>282</v>
      </c>
      <c r="E202" s="205" t="s">
        <v>480</v>
      </c>
      <c r="F202" s="206" t="s">
        <v>481</v>
      </c>
      <c r="G202" s="207" t="s">
        <v>169</v>
      </c>
      <c r="H202" s="208">
        <v>1</v>
      </c>
      <c r="I202" s="209">
        <v>4557</v>
      </c>
      <c r="J202" s="210"/>
      <c r="K202" s="211">
        <f>ROUND(P202*H202,2)</f>
        <v>4557</v>
      </c>
      <c r="L202" s="206" t="s">
        <v>161</v>
      </c>
      <c r="M202" s="212"/>
      <c r="N202" s="213" t="s">
        <v>1</v>
      </c>
      <c r="O202" s="194" t="s">
        <v>41</v>
      </c>
      <c r="P202" s="195">
        <f>I202+J202</f>
        <v>4557</v>
      </c>
      <c r="Q202" s="195">
        <f>ROUND(I202*H202,2)</f>
        <v>4557</v>
      </c>
      <c r="R202" s="195">
        <f>ROUND(J202*H202,2)</f>
        <v>0</v>
      </c>
      <c r="S202" s="55"/>
      <c r="T202" s="196">
        <f>S202*H202</f>
        <v>0</v>
      </c>
      <c r="U202" s="196">
        <v>0</v>
      </c>
      <c r="V202" s="196">
        <f>U202*H202</f>
        <v>0</v>
      </c>
      <c r="W202" s="196">
        <v>0</v>
      </c>
      <c r="X202" s="196">
        <f>W202*H202</f>
        <v>0</v>
      </c>
      <c r="Y202" s="197" t="s">
        <v>1</v>
      </c>
      <c r="AR202" s="12" t="s">
        <v>290</v>
      </c>
      <c r="AT202" s="12" t="s">
        <v>282</v>
      </c>
      <c r="AU202" s="12" t="s">
        <v>72</v>
      </c>
      <c r="AY202" s="12" t="s">
        <v>155</v>
      </c>
      <c r="BE202" s="99">
        <f>IF(O202="základní",K202,0)</f>
        <v>4557</v>
      </c>
      <c r="BF202" s="99">
        <f>IF(O202="snížená",K202,0)</f>
        <v>0</v>
      </c>
      <c r="BG202" s="99">
        <f>IF(O202="zákl. přenesená",K202,0)</f>
        <v>0</v>
      </c>
      <c r="BH202" s="99">
        <f>IF(O202="sníž. přenesená",K202,0)</f>
        <v>0</v>
      </c>
      <c r="BI202" s="99">
        <f>IF(O202="nulová",K202,0)</f>
        <v>0</v>
      </c>
      <c r="BJ202" s="12" t="s">
        <v>80</v>
      </c>
      <c r="BK202" s="99">
        <f>ROUND(P202*H202,2)</f>
        <v>4557</v>
      </c>
      <c r="BL202" s="12" t="s">
        <v>290</v>
      </c>
      <c r="BM202" s="12" t="s">
        <v>482</v>
      </c>
    </row>
    <row r="203" spans="2:65" s="1" customFormat="1">
      <c r="B203" s="30"/>
      <c r="C203" s="31"/>
      <c r="D203" s="198" t="s">
        <v>164</v>
      </c>
      <c r="E203" s="31"/>
      <c r="F203" s="199" t="s">
        <v>481</v>
      </c>
      <c r="G203" s="31"/>
      <c r="H203" s="31"/>
      <c r="I203" s="112"/>
      <c r="J203" s="112"/>
      <c r="K203" s="31"/>
      <c r="L203" s="31"/>
      <c r="M203" s="32"/>
      <c r="N203" s="200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6"/>
      <c r="AT203" s="12" t="s">
        <v>164</v>
      </c>
      <c r="AU203" s="12" t="s">
        <v>72</v>
      </c>
    </row>
    <row r="204" spans="2:65" s="1" customFormat="1" ht="22.5" customHeight="1">
      <c r="B204" s="30"/>
      <c r="C204" s="204" t="s">
        <v>483</v>
      </c>
      <c r="D204" s="204" t="s">
        <v>282</v>
      </c>
      <c r="E204" s="205" t="s">
        <v>484</v>
      </c>
      <c r="F204" s="206" t="s">
        <v>485</v>
      </c>
      <c r="G204" s="207" t="s">
        <v>169</v>
      </c>
      <c r="H204" s="208">
        <v>1</v>
      </c>
      <c r="I204" s="209">
        <v>1127</v>
      </c>
      <c r="J204" s="210"/>
      <c r="K204" s="211">
        <f>ROUND(P204*H204,2)</f>
        <v>1127</v>
      </c>
      <c r="L204" s="206" t="s">
        <v>161</v>
      </c>
      <c r="M204" s="212"/>
      <c r="N204" s="213" t="s">
        <v>1</v>
      </c>
      <c r="O204" s="194" t="s">
        <v>41</v>
      </c>
      <c r="P204" s="195">
        <f>I204+J204</f>
        <v>1127</v>
      </c>
      <c r="Q204" s="195">
        <f>ROUND(I204*H204,2)</f>
        <v>1127</v>
      </c>
      <c r="R204" s="195">
        <f>ROUND(J204*H204,2)</f>
        <v>0</v>
      </c>
      <c r="S204" s="55"/>
      <c r="T204" s="196">
        <f>S204*H204</f>
        <v>0</v>
      </c>
      <c r="U204" s="196">
        <v>0</v>
      </c>
      <c r="V204" s="196">
        <f>U204*H204</f>
        <v>0</v>
      </c>
      <c r="W204" s="196">
        <v>0</v>
      </c>
      <c r="X204" s="196">
        <f>W204*H204</f>
        <v>0</v>
      </c>
      <c r="Y204" s="197" t="s">
        <v>1</v>
      </c>
      <c r="AR204" s="12" t="s">
        <v>290</v>
      </c>
      <c r="AT204" s="12" t="s">
        <v>282</v>
      </c>
      <c r="AU204" s="12" t="s">
        <v>72</v>
      </c>
      <c r="AY204" s="12" t="s">
        <v>155</v>
      </c>
      <c r="BE204" s="99">
        <f>IF(O204="základní",K204,0)</f>
        <v>1127</v>
      </c>
      <c r="BF204" s="99">
        <f>IF(O204="snížená",K204,0)</f>
        <v>0</v>
      </c>
      <c r="BG204" s="99">
        <f>IF(O204="zákl. přenesená",K204,0)</f>
        <v>0</v>
      </c>
      <c r="BH204" s="99">
        <f>IF(O204="sníž. přenesená",K204,0)</f>
        <v>0</v>
      </c>
      <c r="BI204" s="99">
        <f>IF(O204="nulová",K204,0)</f>
        <v>0</v>
      </c>
      <c r="BJ204" s="12" t="s">
        <v>80</v>
      </c>
      <c r="BK204" s="99">
        <f>ROUND(P204*H204,2)</f>
        <v>1127</v>
      </c>
      <c r="BL204" s="12" t="s">
        <v>290</v>
      </c>
      <c r="BM204" s="12" t="s">
        <v>486</v>
      </c>
    </row>
    <row r="205" spans="2:65" s="1" customFormat="1">
      <c r="B205" s="30"/>
      <c r="C205" s="31"/>
      <c r="D205" s="198" t="s">
        <v>164</v>
      </c>
      <c r="E205" s="31"/>
      <c r="F205" s="199" t="s">
        <v>485</v>
      </c>
      <c r="G205" s="31"/>
      <c r="H205" s="31"/>
      <c r="I205" s="112"/>
      <c r="J205" s="112"/>
      <c r="K205" s="31"/>
      <c r="L205" s="31"/>
      <c r="M205" s="32"/>
      <c r="N205" s="200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6"/>
      <c r="AT205" s="12" t="s">
        <v>164</v>
      </c>
      <c r="AU205" s="12" t="s">
        <v>72</v>
      </c>
    </row>
    <row r="206" spans="2:65" s="1" customFormat="1" ht="22.5" customHeight="1">
      <c r="B206" s="30"/>
      <c r="C206" s="204" t="s">
        <v>487</v>
      </c>
      <c r="D206" s="204" t="s">
        <v>282</v>
      </c>
      <c r="E206" s="205" t="s">
        <v>488</v>
      </c>
      <c r="F206" s="206" t="s">
        <v>489</v>
      </c>
      <c r="G206" s="207" t="s">
        <v>169</v>
      </c>
      <c r="H206" s="208">
        <v>1</v>
      </c>
      <c r="I206" s="209">
        <v>1127</v>
      </c>
      <c r="J206" s="210"/>
      <c r="K206" s="211">
        <f>ROUND(P206*H206,2)</f>
        <v>1127</v>
      </c>
      <c r="L206" s="206" t="s">
        <v>161</v>
      </c>
      <c r="M206" s="212"/>
      <c r="N206" s="213" t="s">
        <v>1</v>
      </c>
      <c r="O206" s="194" t="s">
        <v>41</v>
      </c>
      <c r="P206" s="195">
        <f>I206+J206</f>
        <v>1127</v>
      </c>
      <c r="Q206" s="195">
        <f>ROUND(I206*H206,2)</f>
        <v>1127</v>
      </c>
      <c r="R206" s="195">
        <f>ROUND(J206*H206,2)</f>
        <v>0</v>
      </c>
      <c r="S206" s="55"/>
      <c r="T206" s="196">
        <f>S206*H206</f>
        <v>0</v>
      </c>
      <c r="U206" s="196">
        <v>0</v>
      </c>
      <c r="V206" s="196">
        <f>U206*H206</f>
        <v>0</v>
      </c>
      <c r="W206" s="196">
        <v>0</v>
      </c>
      <c r="X206" s="196">
        <f>W206*H206</f>
        <v>0</v>
      </c>
      <c r="Y206" s="197" t="s">
        <v>1</v>
      </c>
      <c r="AR206" s="12" t="s">
        <v>290</v>
      </c>
      <c r="AT206" s="12" t="s">
        <v>282</v>
      </c>
      <c r="AU206" s="12" t="s">
        <v>72</v>
      </c>
      <c r="AY206" s="12" t="s">
        <v>155</v>
      </c>
      <c r="BE206" s="99">
        <f>IF(O206="základní",K206,0)</f>
        <v>1127</v>
      </c>
      <c r="BF206" s="99">
        <f>IF(O206="snížená",K206,0)</f>
        <v>0</v>
      </c>
      <c r="BG206" s="99">
        <f>IF(O206="zákl. přenesená",K206,0)</f>
        <v>0</v>
      </c>
      <c r="BH206" s="99">
        <f>IF(O206="sníž. přenesená",K206,0)</f>
        <v>0</v>
      </c>
      <c r="BI206" s="99">
        <f>IF(O206="nulová",K206,0)</f>
        <v>0</v>
      </c>
      <c r="BJ206" s="12" t="s">
        <v>80</v>
      </c>
      <c r="BK206" s="99">
        <f>ROUND(P206*H206,2)</f>
        <v>1127</v>
      </c>
      <c r="BL206" s="12" t="s">
        <v>290</v>
      </c>
      <c r="BM206" s="12" t="s">
        <v>490</v>
      </c>
    </row>
    <row r="207" spans="2:65" s="1" customFormat="1">
      <c r="B207" s="30"/>
      <c r="C207" s="31"/>
      <c r="D207" s="198" t="s">
        <v>164</v>
      </c>
      <c r="E207" s="31"/>
      <c r="F207" s="199" t="s">
        <v>489</v>
      </c>
      <c r="G207" s="31"/>
      <c r="H207" s="31"/>
      <c r="I207" s="112"/>
      <c r="J207" s="112"/>
      <c r="K207" s="31"/>
      <c r="L207" s="31"/>
      <c r="M207" s="32"/>
      <c r="N207" s="200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6"/>
      <c r="AT207" s="12" t="s">
        <v>164</v>
      </c>
      <c r="AU207" s="12" t="s">
        <v>72</v>
      </c>
    </row>
    <row r="208" spans="2:65" s="1" customFormat="1" ht="22.5" customHeight="1">
      <c r="B208" s="30"/>
      <c r="C208" s="204" t="s">
        <v>491</v>
      </c>
      <c r="D208" s="204" t="s">
        <v>282</v>
      </c>
      <c r="E208" s="205" t="s">
        <v>492</v>
      </c>
      <c r="F208" s="206" t="s">
        <v>493</v>
      </c>
      <c r="G208" s="207" t="s">
        <v>169</v>
      </c>
      <c r="H208" s="208">
        <v>1</v>
      </c>
      <c r="I208" s="209">
        <v>6125</v>
      </c>
      <c r="J208" s="210"/>
      <c r="K208" s="211">
        <f>ROUND(P208*H208,2)</f>
        <v>6125</v>
      </c>
      <c r="L208" s="206" t="s">
        <v>161</v>
      </c>
      <c r="M208" s="212"/>
      <c r="N208" s="213" t="s">
        <v>1</v>
      </c>
      <c r="O208" s="194" t="s">
        <v>41</v>
      </c>
      <c r="P208" s="195">
        <f>I208+J208</f>
        <v>6125</v>
      </c>
      <c r="Q208" s="195">
        <f>ROUND(I208*H208,2)</f>
        <v>6125</v>
      </c>
      <c r="R208" s="195">
        <f>ROUND(J208*H208,2)</f>
        <v>0</v>
      </c>
      <c r="S208" s="55"/>
      <c r="T208" s="196">
        <f>S208*H208</f>
        <v>0</v>
      </c>
      <c r="U208" s="196">
        <v>0</v>
      </c>
      <c r="V208" s="196">
        <f>U208*H208</f>
        <v>0</v>
      </c>
      <c r="W208" s="196">
        <v>0</v>
      </c>
      <c r="X208" s="196">
        <f>W208*H208</f>
        <v>0</v>
      </c>
      <c r="Y208" s="197" t="s">
        <v>1</v>
      </c>
      <c r="AR208" s="12" t="s">
        <v>290</v>
      </c>
      <c r="AT208" s="12" t="s">
        <v>282</v>
      </c>
      <c r="AU208" s="12" t="s">
        <v>72</v>
      </c>
      <c r="AY208" s="12" t="s">
        <v>155</v>
      </c>
      <c r="BE208" s="99">
        <f>IF(O208="základní",K208,0)</f>
        <v>6125</v>
      </c>
      <c r="BF208" s="99">
        <f>IF(O208="snížená",K208,0)</f>
        <v>0</v>
      </c>
      <c r="BG208" s="99">
        <f>IF(O208="zákl. přenesená",K208,0)</f>
        <v>0</v>
      </c>
      <c r="BH208" s="99">
        <f>IF(O208="sníž. přenesená",K208,0)</f>
        <v>0</v>
      </c>
      <c r="BI208" s="99">
        <f>IF(O208="nulová",K208,0)</f>
        <v>0</v>
      </c>
      <c r="BJ208" s="12" t="s">
        <v>80</v>
      </c>
      <c r="BK208" s="99">
        <f>ROUND(P208*H208,2)</f>
        <v>6125</v>
      </c>
      <c r="BL208" s="12" t="s">
        <v>290</v>
      </c>
      <c r="BM208" s="12" t="s">
        <v>494</v>
      </c>
    </row>
    <row r="209" spans="2:65" s="1" customFormat="1">
      <c r="B209" s="30"/>
      <c r="C209" s="31"/>
      <c r="D209" s="198" t="s">
        <v>164</v>
      </c>
      <c r="E209" s="31"/>
      <c r="F209" s="199" t="s">
        <v>493</v>
      </c>
      <c r="G209" s="31"/>
      <c r="H209" s="31"/>
      <c r="I209" s="112"/>
      <c r="J209" s="112"/>
      <c r="K209" s="31"/>
      <c r="L209" s="31"/>
      <c r="M209" s="32"/>
      <c r="N209" s="200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6"/>
      <c r="AT209" s="12" t="s">
        <v>164</v>
      </c>
      <c r="AU209" s="12" t="s">
        <v>72</v>
      </c>
    </row>
    <row r="210" spans="2:65" s="1" customFormat="1" ht="22.5" customHeight="1">
      <c r="B210" s="30"/>
      <c r="C210" s="204" t="s">
        <v>495</v>
      </c>
      <c r="D210" s="204" t="s">
        <v>282</v>
      </c>
      <c r="E210" s="205" t="s">
        <v>496</v>
      </c>
      <c r="F210" s="206" t="s">
        <v>497</v>
      </c>
      <c r="G210" s="207" t="s">
        <v>169</v>
      </c>
      <c r="H210" s="208">
        <v>1</v>
      </c>
      <c r="I210" s="209">
        <v>6125</v>
      </c>
      <c r="J210" s="210"/>
      <c r="K210" s="211">
        <f>ROUND(P210*H210,2)</f>
        <v>6125</v>
      </c>
      <c r="L210" s="206" t="s">
        <v>161</v>
      </c>
      <c r="M210" s="212"/>
      <c r="N210" s="213" t="s">
        <v>1</v>
      </c>
      <c r="O210" s="194" t="s">
        <v>41</v>
      </c>
      <c r="P210" s="195">
        <f>I210+J210</f>
        <v>6125</v>
      </c>
      <c r="Q210" s="195">
        <f>ROUND(I210*H210,2)</f>
        <v>6125</v>
      </c>
      <c r="R210" s="195">
        <f>ROUND(J210*H210,2)</f>
        <v>0</v>
      </c>
      <c r="S210" s="55"/>
      <c r="T210" s="196">
        <f>S210*H210</f>
        <v>0</v>
      </c>
      <c r="U210" s="196">
        <v>0</v>
      </c>
      <c r="V210" s="196">
        <f>U210*H210</f>
        <v>0</v>
      </c>
      <c r="W210" s="196">
        <v>0</v>
      </c>
      <c r="X210" s="196">
        <f>W210*H210</f>
        <v>0</v>
      </c>
      <c r="Y210" s="197" t="s">
        <v>1</v>
      </c>
      <c r="AR210" s="12" t="s">
        <v>290</v>
      </c>
      <c r="AT210" s="12" t="s">
        <v>282</v>
      </c>
      <c r="AU210" s="12" t="s">
        <v>72</v>
      </c>
      <c r="AY210" s="12" t="s">
        <v>155</v>
      </c>
      <c r="BE210" s="99">
        <f>IF(O210="základní",K210,0)</f>
        <v>6125</v>
      </c>
      <c r="BF210" s="99">
        <f>IF(O210="snížená",K210,0)</f>
        <v>0</v>
      </c>
      <c r="BG210" s="99">
        <f>IF(O210="zákl. přenesená",K210,0)</f>
        <v>0</v>
      </c>
      <c r="BH210" s="99">
        <f>IF(O210="sníž. přenesená",K210,0)</f>
        <v>0</v>
      </c>
      <c r="BI210" s="99">
        <f>IF(O210="nulová",K210,0)</f>
        <v>0</v>
      </c>
      <c r="BJ210" s="12" t="s">
        <v>80</v>
      </c>
      <c r="BK210" s="99">
        <f>ROUND(P210*H210,2)</f>
        <v>6125</v>
      </c>
      <c r="BL210" s="12" t="s">
        <v>290</v>
      </c>
      <c r="BM210" s="12" t="s">
        <v>498</v>
      </c>
    </row>
    <row r="211" spans="2:65" s="1" customFormat="1">
      <c r="B211" s="30"/>
      <c r="C211" s="31"/>
      <c r="D211" s="198" t="s">
        <v>164</v>
      </c>
      <c r="E211" s="31"/>
      <c r="F211" s="199" t="s">
        <v>497</v>
      </c>
      <c r="G211" s="31"/>
      <c r="H211" s="31"/>
      <c r="I211" s="112"/>
      <c r="J211" s="112"/>
      <c r="K211" s="31"/>
      <c r="L211" s="31"/>
      <c r="M211" s="32"/>
      <c r="N211" s="200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6"/>
      <c r="AT211" s="12" t="s">
        <v>164</v>
      </c>
      <c r="AU211" s="12" t="s">
        <v>72</v>
      </c>
    </row>
    <row r="212" spans="2:65" s="1" customFormat="1" ht="22.5" customHeight="1">
      <c r="B212" s="30"/>
      <c r="C212" s="204" t="s">
        <v>499</v>
      </c>
      <c r="D212" s="204" t="s">
        <v>282</v>
      </c>
      <c r="E212" s="205" t="s">
        <v>500</v>
      </c>
      <c r="F212" s="206" t="s">
        <v>501</v>
      </c>
      <c r="G212" s="207" t="s">
        <v>169</v>
      </c>
      <c r="H212" s="208">
        <v>1</v>
      </c>
      <c r="I212" s="209">
        <v>2724</v>
      </c>
      <c r="J212" s="210"/>
      <c r="K212" s="211">
        <f>ROUND(P212*H212,2)</f>
        <v>2724</v>
      </c>
      <c r="L212" s="206" t="s">
        <v>161</v>
      </c>
      <c r="M212" s="212"/>
      <c r="N212" s="213" t="s">
        <v>1</v>
      </c>
      <c r="O212" s="194" t="s">
        <v>41</v>
      </c>
      <c r="P212" s="195">
        <f>I212+J212</f>
        <v>2724</v>
      </c>
      <c r="Q212" s="195">
        <f>ROUND(I212*H212,2)</f>
        <v>2724</v>
      </c>
      <c r="R212" s="195">
        <f>ROUND(J212*H212,2)</f>
        <v>0</v>
      </c>
      <c r="S212" s="55"/>
      <c r="T212" s="196">
        <f>S212*H212</f>
        <v>0</v>
      </c>
      <c r="U212" s="196">
        <v>0</v>
      </c>
      <c r="V212" s="196">
        <f>U212*H212</f>
        <v>0</v>
      </c>
      <c r="W212" s="196">
        <v>0</v>
      </c>
      <c r="X212" s="196">
        <f>W212*H212</f>
        <v>0</v>
      </c>
      <c r="Y212" s="197" t="s">
        <v>1</v>
      </c>
      <c r="AR212" s="12" t="s">
        <v>290</v>
      </c>
      <c r="AT212" s="12" t="s">
        <v>282</v>
      </c>
      <c r="AU212" s="12" t="s">
        <v>72</v>
      </c>
      <c r="AY212" s="12" t="s">
        <v>155</v>
      </c>
      <c r="BE212" s="99">
        <f>IF(O212="základní",K212,0)</f>
        <v>2724</v>
      </c>
      <c r="BF212" s="99">
        <f>IF(O212="snížená",K212,0)</f>
        <v>0</v>
      </c>
      <c r="BG212" s="99">
        <f>IF(O212="zákl. přenesená",K212,0)</f>
        <v>0</v>
      </c>
      <c r="BH212" s="99">
        <f>IF(O212="sníž. přenesená",K212,0)</f>
        <v>0</v>
      </c>
      <c r="BI212" s="99">
        <f>IF(O212="nulová",K212,0)</f>
        <v>0</v>
      </c>
      <c r="BJ212" s="12" t="s">
        <v>80</v>
      </c>
      <c r="BK212" s="99">
        <f>ROUND(P212*H212,2)</f>
        <v>2724</v>
      </c>
      <c r="BL212" s="12" t="s">
        <v>290</v>
      </c>
      <c r="BM212" s="12" t="s">
        <v>502</v>
      </c>
    </row>
    <row r="213" spans="2:65" s="1" customFormat="1">
      <c r="B213" s="30"/>
      <c r="C213" s="31"/>
      <c r="D213" s="198" t="s">
        <v>164</v>
      </c>
      <c r="E213" s="31"/>
      <c r="F213" s="199" t="s">
        <v>501</v>
      </c>
      <c r="G213" s="31"/>
      <c r="H213" s="31"/>
      <c r="I213" s="112"/>
      <c r="J213" s="112"/>
      <c r="K213" s="31"/>
      <c r="L213" s="31"/>
      <c r="M213" s="32"/>
      <c r="N213" s="200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6"/>
      <c r="AT213" s="12" t="s">
        <v>164</v>
      </c>
      <c r="AU213" s="12" t="s">
        <v>72</v>
      </c>
    </row>
    <row r="214" spans="2:65" s="1" customFormat="1" ht="22.5" customHeight="1">
      <c r="B214" s="30"/>
      <c r="C214" s="204" t="s">
        <v>503</v>
      </c>
      <c r="D214" s="204" t="s">
        <v>282</v>
      </c>
      <c r="E214" s="205" t="s">
        <v>504</v>
      </c>
      <c r="F214" s="206" t="s">
        <v>505</v>
      </c>
      <c r="G214" s="207" t="s">
        <v>169</v>
      </c>
      <c r="H214" s="208">
        <v>1</v>
      </c>
      <c r="I214" s="209">
        <v>2724</v>
      </c>
      <c r="J214" s="210"/>
      <c r="K214" s="211">
        <f>ROUND(P214*H214,2)</f>
        <v>2724</v>
      </c>
      <c r="L214" s="206" t="s">
        <v>161</v>
      </c>
      <c r="M214" s="212"/>
      <c r="N214" s="213" t="s">
        <v>1</v>
      </c>
      <c r="O214" s="194" t="s">
        <v>41</v>
      </c>
      <c r="P214" s="195">
        <f>I214+J214</f>
        <v>2724</v>
      </c>
      <c r="Q214" s="195">
        <f>ROUND(I214*H214,2)</f>
        <v>2724</v>
      </c>
      <c r="R214" s="195">
        <f>ROUND(J214*H214,2)</f>
        <v>0</v>
      </c>
      <c r="S214" s="55"/>
      <c r="T214" s="196">
        <f>S214*H214</f>
        <v>0</v>
      </c>
      <c r="U214" s="196">
        <v>0</v>
      </c>
      <c r="V214" s="196">
        <f>U214*H214</f>
        <v>0</v>
      </c>
      <c r="W214" s="196">
        <v>0</v>
      </c>
      <c r="X214" s="196">
        <f>W214*H214</f>
        <v>0</v>
      </c>
      <c r="Y214" s="197" t="s">
        <v>1</v>
      </c>
      <c r="AR214" s="12" t="s">
        <v>290</v>
      </c>
      <c r="AT214" s="12" t="s">
        <v>282</v>
      </c>
      <c r="AU214" s="12" t="s">
        <v>72</v>
      </c>
      <c r="AY214" s="12" t="s">
        <v>155</v>
      </c>
      <c r="BE214" s="99">
        <f>IF(O214="základní",K214,0)</f>
        <v>2724</v>
      </c>
      <c r="BF214" s="99">
        <f>IF(O214="snížená",K214,0)</f>
        <v>0</v>
      </c>
      <c r="BG214" s="99">
        <f>IF(O214="zákl. přenesená",K214,0)</f>
        <v>0</v>
      </c>
      <c r="BH214" s="99">
        <f>IF(O214="sníž. přenesená",K214,0)</f>
        <v>0</v>
      </c>
      <c r="BI214" s="99">
        <f>IF(O214="nulová",K214,0)</f>
        <v>0</v>
      </c>
      <c r="BJ214" s="12" t="s">
        <v>80</v>
      </c>
      <c r="BK214" s="99">
        <f>ROUND(P214*H214,2)</f>
        <v>2724</v>
      </c>
      <c r="BL214" s="12" t="s">
        <v>290</v>
      </c>
      <c r="BM214" s="12" t="s">
        <v>506</v>
      </c>
    </row>
    <row r="215" spans="2:65" s="1" customFormat="1">
      <c r="B215" s="30"/>
      <c r="C215" s="31"/>
      <c r="D215" s="198" t="s">
        <v>164</v>
      </c>
      <c r="E215" s="31"/>
      <c r="F215" s="199" t="s">
        <v>505</v>
      </c>
      <c r="G215" s="31"/>
      <c r="H215" s="31"/>
      <c r="I215" s="112"/>
      <c r="J215" s="112"/>
      <c r="K215" s="31"/>
      <c r="L215" s="31"/>
      <c r="M215" s="32"/>
      <c r="N215" s="200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6"/>
      <c r="AT215" s="12" t="s">
        <v>164</v>
      </c>
      <c r="AU215" s="12" t="s">
        <v>72</v>
      </c>
    </row>
    <row r="216" spans="2:65" s="1" customFormat="1" ht="22.5" customHeight="1">
      <c r="B216" s="30"/>
      <c r="C216" s="204" t="s">
        <v>507</v>
      </c>
      <c r="D216" s="204" t="s">
        <v>282</v>
      </c>
      <c r="E216" s="205" t="s">
        <v>508</v>
      </c>
      <c r="F216" s="206" t="s">
        <v>509</v>
      </c>
      <c r="G216" s="207" t="s">
        <v>169</v>
      </c>
      <c r="H216" s="208">
        <v>1</v>
      </c>
      <c r="I216" s="209">
        <v>2724</v>
      </c>
      <c r="J216" s="210"/>
      <c r="K216" s="211">
        <f>ROUND(P216*H216,2)</f>
        <v>2724</v>
      </c>
      <c r="L216" s="206" t="s">
        <v>161</v>
      </c>
      <c r="M216" s="212"/>
      <c r="N216" s="213" t="s">
        <v>1</v>
      </c>
      <c r="O216" s="194" t="s">
        <v>41</v>
      </c>
      <c r="P216" s="195">
        <f>I216+J216</f>
        <v>2724</v>
      </c>
      <c r="Q216" s="195">
        <f>ROUND(I216*H216,2)</f>
        <v>2724</v>
      </c>
      <c r="R216" s="195">
        <f>ROUND(J216*H216,2)</f>
        <v>0</v>
      </c>
      <c r="S216" s="55"/>
      <c r="T216" s="196">
        <f>S216*H216</f>
        <v>0</v>
      </c>
      <c r="U216" s="196">
        <v>0</v>
      </c>
      <c r="V216" s="196">
        <f>U216*H216</f>
        <v>0</v>
      </c>
      <c r="W216" s="196">
        <v>0</v>
      </c>
      <c r="X216" s="196">
        <f>W216*H216</f>
        <v>0</v>
      </c>
      <c r="Y216" s="197" t="s">
        <v>1</v>
      </c>
      <c r="AR216" s="12" t="s">
        <v>290</v>
      </c>
      <c r="AT216" s="12" t="s">
        <v>282</v>
      </c>
      <c r="AU216" s="12" t="s">
        <v>72</v>
      </c>
      <c r="AY216" s="12" t="s">
        <v>155</v>
      </c>
      <c r="BE216" s="99">
        <f>IF(O216="základní",K216,0)</f>
        <v>2724</v>
      </c>
      <c r="BF216" s="99">
        <f>IF(O216="snížená",K216,0)</f>
        <v>0</v>
      </c>
      <c r="BG216" s="99">
        <f>IF(O216="zákl. přenesená",K216,0)</f>
        <v>0</v>
      </c>
      <c r="BH216" s="99">
        <f>IF(O216="sníž. přenesená",K216,0)</f>
        <v>0</v>
      </c>
      <c r="BI216" s="99">
        <f>IF(O216="nulová",K216,0)</f>
        <v>0</v>
      </c>
      <c r="BJ216" s="12" t="s">
        <v>80</v>
      </c>
      <c r="BK216" s="99">
        <f>ROUND(P216*H216,2)</f>
        <v>2724</v>
      </c>
      <c r="BL216" s="12" t="s">
        <v>290</v>
      </c>
      <c r="BM216" s="12" t="s">
        <v>510</v>
      </c>
    </row>
    <row r="217" spans="2:65" s="1" customFormat="1">
      <c r="B217" s="30"/>
      <c r="C217" s="31"/>
      <c r="D217" s="198" t="s">
        <v>164</v>
      </c>
      <c r="E217" s="31"/>
      <c r="F217" s="199" t="s">
        <v>509</v>
      </c>
      <c r="G217" s="31"/>
      <c r="H217" s="31"/>
      <c r="I217" s="112"/>
      <c r="J217" s="112"/>
      <c r="K217" s="31"/>
      <c r="L217" s="31"/>
      <c r="M217" s="32"/>
      <c r="N217" s="200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6"/>
      <c r="AT217" s="12" t="s">
        <v>164</v>
      </c>
      <c r="AU217" s="12" t="s">
        <v>72</v>
      </c>
    </row>
    <row r="218" spans="2:65" s="1" customFormat="1" ht="22.5" customHeight="1">
      <c r="B218" s="30"/>
      <c r="C218" s="204" t="s">
        <v>511</v>
      </c>
      <c r="D218" s="204" t="s">
        <v>282</v>
      </c>
      <c r="E218" s="205" t="s">
        <v>512</v>
      </c>
      <c r="F218" s="206" t="s">
        <v>513</v>
      </c>
      <c r="G218" s="207" t="s">
        <v>169</v>
      </c>
      <c r="H218" s="208">
        <v>1</v>
      </c>
      <c r="I218" s="209">
        <v>10486</v>
      </c>
      <c r="J218" s="210"/>
      <c r="K218" s="211">
        <f>ROUND(P218*H218,2)</f>
        <v>10486</v>
      </c>
      <c r="L218" s="206" t="s">
        <v>161</v>
      </c>
      <c r="M218" s="212"/>
      <c r="N218" s="213" t="s">
        <v>1</v>
      </c>
      <c r="O218" s="194" t="s">
        <v>41</v>
      </c>
      <c r="P218" s="195">
        <f>I218+J218</f>
        <v>10486</v>
      </c>
      <c r="Q218" s="195">
        <f>ROUND(I218*H218,2)</f>
        <v>10486</v>
      </c>
      <c r="R218" s="195">
        <f>ROUND(J218*H218,2)</f>
        <v>0</v>
      </c>
      <c r="S218" s="55"/>
      <c r="T218" s="196">
        <f>S218*H218</f>
        <v>0</v>
      </c>
      <c r="U218" s="196">
        <v>0</v>
      </c>
      <c r="V218" s="196">
        <f>U218*H218</f>
        <v>0</v>
      </c>
      <c r="W218" s="196">
        <v>0</v>
      </c>
      <c r="X218" s="196">
        <f>W218*H218</f>
        <v>0</v>
      </c>
      <c r="Y218" s="197" t="s">
        <v>1</v>
      </c>
      <c r="AR218" s="12" t="s">
        <v>290</v>
      </c>
      <c r="AT218" s="12" t="s">
        <v>282</v>
      </c>
      <c r="AU218" s="12" t="s">
        <v>72</v>
      </c>
      <c r="AY218" s="12" t="s">
        <v>155</v>
      </c>
      <c r="BE218" s="99">
        <f>IF(O218="základní",K218,0)</f>
        <v>10486</v>
      </c>
      <c r="BF218" s="99">
        <f>IF(O218="snížená",K218,0)</f>
        <v>0</v>
      </c>
      <c r="BG218" s="99">
        <f>IF(O218="zákl. přenesená",K218,0)</f>
        <v>0</v>
      </c>
      <c r="BH218" s="99">
        <f>IF(O218="sníž. přenesená",K218,0)</f>
        <v>0</v>
      </c>
      <c r="BI218" s="99">
        <f>IF(O218="nulová",K218,0)</f>
        <v>0</v>
      </c>
      <c r="BJ218" s="12" t="s">
        <v>80</v>
      </c>
      <c r="BK218" s="99">
        <f>ROUND(P218*H218,2)</f>
        <v>10486</v>
      </c>
      <c r="BL218" s="12" t="s">
        <v>290</v>
      </c>
      <c r="BM218" s="12" t="s">
        <v>514</v>
      </c>
    </row>
    <row r="219" spans="2:65" s="1" customFormat="1">
      <c r="B219" s="30"/>
      <c r="C219" s="31"/>
      <c r="D219" s="198" t="s">
        <v>164</v>
      </c>
      <c r="E219" s="31"/>
      <c r="F219" s="199" t="s">
        <v>513</v>
      </c>
      <c r="G219" s="31"/>
      <c r="H219" s="31"/>
      <c r="I219" s="112"/>
      <c r="J219" s="112"/>
      <c r="K219" s="31"/>
      <c r="L219" s="31"/>
      <c r="M219" s="32"/>
      <c r="N219" s="200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6"/>
      <c r="AT219" s="12" t="s">
        <v>164</v>
      </c>
      <c r="AU219" s="12" t="s">
        <v>72</v>
      </c>
    </row>
    <row r="220" spans="2:65" s="1" customFormat="1" ht="22.5" customHeight="1">
      <c r="B220" s="30"/>
      <c r="C220" s="204" t="s">
        <v>515</v>
      </c>
      <c r="D220" s="204" t="s">
        <v>282</v>
      </c>
      <c r="E220" s="205" t="s">
        <v>516</v>
      </c>
      <c r="F220" s="206" t="s">
        <v>517</v>
      </c>
      <c r="G220" s="207" t="s">
        <v>169</v>
      </c>
      <c r="H220" s="208">
        <v>1</v>
      </c>
      <c r="I220" s="209">
        <v>196</v>
      </c>
      <c r="J220" s="210"/>
      <c r="K220" s="211">
        <f>ROUND(P220*H220,2)</f>
        <v>196</v>
      </c>
      <c r="L220" s="206" t="s">
        <v>161</v>
      </c>
      <c r="M220" s="212"/>
      <c r="N220" s="213" t="s">
        <v>1</v>
      </c>
      <c r="O220" s="194" t="s">
        <v>41</v>
      </c>
      <c r="P220" s="195">
        <f>I220+J220</f>
        <v>196</v>
      </c>
      <c r="Q220" s="195">
        <f>ROUND(I220*H220,2)</f>
        <v>196</v>
      </c>
      <c r="R220" s="195">
        <f>ROUND(J220*H220,2)</f>
        <v>0</v>
      </c>
      <c r="S220" s="55"/>
      <c r="T220" s="196">
        <f>S220*H220</f>
        <v>0</v>
      </c>
      <c r="U220" s="196">
        <v>0</v>
      </c>
      <c r="V220" s="196">
        <f>U220*H220</f>
        <v>0</v>
      </c>
      <c r="W220" s="196">
        <v>0</v>
      </c>
      <c r="X220" s="196">
        <f>W220*H220</f>
        <v>0</v>
      </c>
      <c r="Y220" s="197" t="s">
        <v>1</v>
      </c>
      <c r="AR220" s="12" t="s">
        <v>290</v>
      </c>
      <c r="AT220" s="12" t="s">
        <v>282</v>
      </c>
      <c r="AU220" s="12" t="s">
        <v>72</v>
      </c>
      <c r="AY220" s="12" t="s">
        <v>155</v>
      </c>
      <c r="BE220" s="99">
        <f>IF(O220="základní",K220,0)</f>
        <v>196</v>
      </c>
      <c r="BF220" s="99">
        <f>IF(O220="snížená",K220,0)</f>
        <v>0</v>
      </c>
      <c r="BG220" s="99">
        <f>IF(O220="zákl. přenesená",K220,0)</f>
        <v>0</v>
      </c>
      <c r="BH220" s="99">
        <f>IF(O220="sníž. přenesená",K220,0)</f>
        <v>0</v>
      </c>
      <c r="BI220" s="99">
        <f>IF(O220="nulová",K220,0)</f>
        <v>0</v>
      </c>
      <c r="BJ220" s="12" t="s">
        <v>80</v>
      </c>
      <c r="BK220" s="99">
        <f>ROUND(P220*H220,2)</f>
        <v>196</v>
      </c>
      <c r="BL220" s="12" t="s">
        <v>290</v>
      </c>
      <c r="BM220" s="12" t="s">
        <v>518</v>
      </c>
    </row>
    <row r="221" spans="2:65" s="1" customFormat="1">
      <c r="B221" s="30"/>
      <c r="C221" s="31"/>
      <c r="D221" s="198" t="s">
        <v>164</v>
      </c>
      <c r="E221" s="31"/>
      <c r="F221" s="199" t="s">
        <v>517</v>
      </c>
      <c r="G221" s="31"/>
      <c r="H221" s="31"/>
      <c r="I221" s="112"/>
      <c r="J221" s="112"/>
      <c r="K221" s="31"/>
      <c r="L221" s="31"/>
      <c r="M221" s="32"/>
      <c r="N221" s="200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6"/>
      <c r="AT221" s="12" t="s">
        <v>164</v>
      </c>
      <c r="AU221" s="12" t="s">
        <v>72</v>
      </c>
    </row>
    <row r="222" spans="2:65" s="1" customFormat="1" ht="22.5" customHeight="1">
      <c r="B222" s="30"/>
      <c r="C222" s="204" t="s">
        <v>519</v>
      </c>
      <c r="D222" s="204" t="s">
        <v>282</v>
      </c>
      <c r="E222" s="205" t="s">
        <v>520</v>
      </c>
      <c r="F222" s="206" t="s">
        <v>521</v>
      </c>
      <c r="G222" s="207" t="s">
        <v>169</v>
      </c>
      <c r="H222" s="208">
        <v>1</v>
      </c>
      <c r="I222" s="209">
        <v>1264</v>
      </c>
      <c r="J222" s="210"/>
      <c r="K222" s="211">
        <f>ROUND(P222*H222,2)</f>
        <v>1264</v>
      </c>
      <c r="L222" s="206" t="s">
        <v>161</v>
      </c>
      <c r="M222" s="212"/>
      <c r="N222" s="213" t="s">
        <v>1</v>
      </c>
      <c r="O222" s="194" t="s">
        <v>41</v>
      </c>
      <c r="P222" s="195">
        <f>I222+J222</f>
        <v>1264</v>
      </c>
      <c r="Q222" s="195">
        <f>ROUND(I222*H222,2)</f>
        <v>1264</v>
      </c>
      <c r="R222" s="195">
        <f>ROUND(J222*H222,2)</f>
        <v>0</v>
      </c>
      <c r="S222" s="55"/>
      <c r="T222" s="196">
        <f>S222*H222</f>
        <v>0</v>
      </c>
      <c r="U222" s="196">
        <v>0</v>
      </c>
      <c r="V222" s="196">
        <f>U222*H222</f>
        <v>0</v>
      </c>
      <c r="W222" s="196">
        <v>0</v>
      </c>
      <c r="X222" s="196">
        <f>W222*H222</f>
        <v>0</v>
      </c>
      <c r="Y222" s="197" t="s">
        <v>1</v>
      </c>
      <c r="AR222" s="12" t="s">
        <v>290</v>
      </c>
      <c r="AT222" s="12" t="s">
        <v>282</v>
      </c>
      <c r="AU222" s="12" t="s">
        <v>72</v>
      </c>
      <c r="AY222" s="12" t="s">
        <v>155</v>
      </c>
      <c r="BE222" s="99">
        <f>IF(O222="základní",K222,0)</f>
        <v>1264</v>
      </c>
      <c r="BF222" s="99">
        <f>IF(O222="snížená",K222,0)</f>
        <v>0</v>
      </c>
      <c r="BG222" s="99">
        <f>IF(O222="zákl. přenesená",K222,0)</f>
        <v>0</v>
      </c>
      <c r="BH222" s="99">
        <f>IF(O222="sníž. přenesená",K222,0)</f>
        <v>0</v>
      </c>
      <c r="BI222" s="99">
        <f>IF(O222="nulová",K222,0)</f>
        <v>0</v>
      </c>
      <c r="BJ222" s="12" t="s">
        <v>80</v>
      </c>
      <c r="BK222" s="99">
        <f>ROUND(P222*H222,2)</f>
        <v>1264</v>
      </c>
      <c r="BL222" s="12" t="s">
        <v>290</v>
      </c>
      <c r="BM222" s="12" t="s">
        <v>522</v>
      </c>
    </row>
    <row r="223" spans="2:65" s="1" customFormat="1">
      <c r="B223" s="30"/>
      <c r="C223" s="31"/>
      <c r="D223" s="198" t="s">
        <v>164</v>
      </c>
      <c r="E223" s="31"/>
      <c r="F223" s="199" t="s">
        <v>521</v>
      </c>
      <c r="G223" s="31"/>
      <c r="H223" s="31"/>
      <c r="I223" s="112"/>
      <c r="J223" s="112"/>
      <c r="K223" s="31"/>
      <c r="L223" s="31"/>
      <c r="M223" s="32"/>
      <c r="N223" s="200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6"/>
      <c r="AT223" s="12" t="s">
        <v>164</v>
      </c>
      <c r="AU223" s="12" t="s">
        <v>72</v>
      </c>
    </row>
    <row r="224" spans="2:65" s="1" customFormat="1" ht="22.5" customHeight="1">
      <c r="B224" s="30"/>
      <c r="C224" s="204" t="s">
        <v>523</v>
      </c>
      <c r="D224" s="204" t="s">
        <v>282</v>
      </c>
      <c r="E224" s="205" t="s">
        <v>524</v>
      </c>
      <c r="F224" s="206" t="s">
        <v>525</v>
      </c>
      <c r="G224" s="207" t="s">
        <v>169</v>
      </c>
      <c r="H224" s="208">
        <v>1</v>
      </c>
      <c r="I224" s="209">
        <v>872</v>
      </c>
      <c r="J224" s="210"/>
      <c r="K224" s="211">
        <f>ROUND(P224*H224,2)</f>
        <v>872</v>
      </c>
      <c r="L224" s="206" t="s">
        <v>161</v>
      </c>
      <c r="M224" s="212"/>
      <c r="N224" s="213" t="s">
        <v>1</v>
      </c>
      <c r="O224" s="194" t="s">
        <v>41</v>
      </c>
      <c r="P224" s="195">
        <f>I224+J224</f>
        <v>872</v>
      </c>
      <c r="Q224" s="195">
        <f>ROUND(I224*H224,2)</f>
        <v>872</v>
      </c>
      <c r="R224" s="195">
        <f>ROUND(J224*H224,2)</f>
        <v>0</v>
      </c>
      <c r="S224" s="55"/>
      <c r="T224" s="196">
        <f>S224*H224</f>
        <v>0</v>
      </c>
      <c r="U224" s="196">
        <v>0</v>
      </c>
      <c r="V224" s="196">
        <f>U224*H224</f>
        <v>0</v>
      </c>
      <c r="W224" s="196">
        <v>0</v>
      </c>
      <c r="X224" s="196">
        <f>W224*H224</f>
        <v>0</v>
      </c>
      <c r="Y224" s="197" t="s">
        <v>1</v>
      </c>
      <c r="AR224" s="12" t="s">
        <v>290</v>
      </c>
      <c r="AT224" s="12" t="s">
        <v>282</v>
      </c>
      <c r="AU224" s="12" t="s">
        <v>72</v>
      </c>
      <c r="AY224" s="12" t="s">
        <v>155</v>
      </c>
      <c r="BE224" s="99">
        <f>IF(O224="základní",K224,0)</f>
        <v>872</v>
      </c>
      <c r="BF224" s="99">
        <f>IF(O224="snížená",K224,0)</f>
        <v>0</v>
      </c>
      <c r="BG224" s="99">
        <f>IF(O224="zákl. přenesená",K224,0)</f>
        <v>0</v>
      </c>
      <c r="BH224" s="99">
        <f>IF(O224="sníž. přenesená",K224,0)</f>
        <v>0</v>
      </c>
      <c r="BI224" s="99">
        <f>IF(O224="nulová",K224,0)</f>
        <v>0</v>
      </c>
      <c r="BJ224" s="12" t="s">
        <v>80</v>
      </c>
      <c r="BK224" s="99">
        <f>ROUND(P224*H224,2)</f>
        <v>872</v>
      </c>
      <c r="BL224" s="12" t="s">
        <v>290</v>
      </c>
      <c r="BM224" s="12" t="s">
        <v>526</v>
      </c>
    </row>
    <row r="225" spans="2:65" s="1" customFormat="1">
      <c r="B225" s="30"/>
      <c r="C225" s="31"/>
      <c r="D225" s="198" t="s">
        <v>164</v>
      </c>
      <c r="E225" s="31"/>
      <c r="F225" s="199" t="s">
        <v>525</v>
      </c>
      <c r="G225" s="31"/>
      <c r="H225" s="31"/>
      <c r="I225" s="112"/>
      <c r="J225" s="112"/>
      <c r="K225" s="31"/>
      <c r="L225" s="31"/>
      <c r="M225" s="32"/>
      <c r="N225" s="200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6"/>
      <c r="AT225" s="12" t="s">
        <v>164</v>
      </c>
      <c r="AU225" s="12" t="s">
        <v>72</v>
      </c>
    </row>
    <row r="226" spans="2:65" s="1" customFormat="1" ht="22.5" customHeight="1">
      <c r="B226" s="30"/>
      <c r="C226" s="204" t="s">
        <v>527</v>
      </c>
      <c r="D226" s="204" t="s">
        <v>282</v>
      </c>
      <c r="E226" s="205" t="s">
        <v>528</v>
      </c>
      <c r="F226" s="206" t="s">
        <v>529</v>
      </c>
      <c r="G226" s="207" t="s">
        <v>169</v>
      </c>
      <c r="H226" s="208">
        <v>1</v>
      </c>
      <c r="I226" s="209">
        <v>353</v>
      </c>
      <c r="J226" s="210"/>
      <c r="K226" s="211">
        <f>ROUND(P226*H226,2)</f>
        <v>353</v>
      </c>
      <c r="L226" s="206" t="s">
        <v>161</v>
      </c>
      <c r="M226" s="212"/>
      <c r="N226" s="213" t="s">
        <v>1</v>
      </c>
      <c r="O226" s="194" t="s">
        <v>41</v>
      </c>
      <c r="P226" s="195">
        <f>I226+J226</f>
        <v>353</v>
      </c>
      <c r="Q226" s="195">
        <f>ROUND(I226*H226,2)</f>
        <v>353</v>
      </c>
      <c r="R226" s="195">
        <f>ROUND(J226*H226,2)</f>
        <v>0</v>
      </c>
      <c r="S226" s="55"/>
      <c r="T226" s="196">
        <f>S226*H226</f>
        <v>0</v>
      </c>
      <c r="U226" s="196">
        <v>0</v>
      </c>
      <c r="V226" s="196">
        <f>U226*H226</f>
        <v>0</v>
      </c>
      <c r="W226" s="196">
        <v>0</v>
      </c>
      <c r="X226" s="196">
        <f>W226*H226</f>
        <v>0</v>
      </c>
      <c r="Y226" s="197" t="s">
        <v>1</v>
      </c>
      <c r="AR226" s="12" t="s">
        <v>290</v>
      </c>
      <c r="AT226" s="12" t="s">
        <v>282</v>
      </c>
      <c r="AU226" s="12" t="s">
        <v>72</v>
      </c>
      <c r="AY226" s="12" t="s">
        <v>155</v>
      </c>
      <c r="BE226" s="99">
        <f>IF(O226="základní",K226,0)</f>
        <v>353</v>
      </c>
      <c r="BF226" s="99">
        <f>IF(O226="snížená",K226,0)</f>
        <v>0</v>
      </c>
      <c r="BG226" s="99">
        <f>IF(O226="zákl. přenesená",K226,0)</f>
        <v>0</v>
      </c>
      <c r="BH226" s="99">
        <f>IF(O226="sníž. přenesená",K226,0)</f>
        <v>0</v>
      </c>
      <c r="BI226" s="99">
        <f>IF(O226="nulová",K226,0)</f>
        <v>0</v>
      </c>
      <c r="BJ226" s="12" t="s">
        <v>80</v>
      </c>
      <c r="BK226" s="99">
        <f>ROUND(P226*H226,2)</f>
        <v>353</v>
      </c>
      <c r="BL226" s="12" t="s">
        <v>290</v>
      </c>
      <c r="BM226" s="12" t="s">
        <v>530</v>
      </c>
    </row>
    <row r="227" spans="2:65" s="1" customFormat="1">
      <c r="B227" s="30"/>
      <c r="C227" s="31"/>
      <c r="D227" s="198" t="s">
        <v>164</v>
      </c>
      <c r="E227" s="31"/>
      <c r="F227" s="199" t="s">
        <v>529</v>
      </c>
      <c r="G227" s="31"/>
      <c r="H227" s="31"/>
      <c r="I227" s="112"/>
      <c r="J227" s="112"/>
      <c r="K227" s="31"/>
      <c r="L227" s="31"/>
      <c r="M227" s="32"/>
      <c r="N227" s="200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6"/>
      <c r="AT227" s="12" t="s">
        <v>164</v>
      </c>
      <c r="AU227" s="12" t="s">
        <v>72</v>
      </c>
    </row>
    <row r="228" spans="2:65" s="1" customFormat="1" ht="22.5" customHeight="1">
      <c r="B228" s="30"/>
      <c r="C228" s="204" t="s">
        <v>531</v>
      </c>
      <c r="D228" s="204" t="s">
        <v>282</v>
      </c>
      <c r="E228" s="205" t="s">
        <v>532</v>
      </c>
      <c r="F228" s="206" t="s">
        <v>533</v>
      </c>
      <c r="G228" s="207" t="s">
        <v>169</v>
      </c>
      <c r="H228" s="208">
        <v>1</v>
      </c>
      <c r="I228" s="209">
        <v>1862</v>
      </c>
      <c r="J228" s="210"/>
      <c r="K228" s="211">
        <f>ROUND(P228*H228,2)</f>
        <v>1862</v>
      </c>
      <c r="L228" s="206" t="s">
        <v>161</v>
      </c>
      <c r="M228" s="212"/>
      <c r="N228" s="213" t="s">
        <v>1</v>
      </c>
      <c r="O228" s="194" t="s">
        <v>41</v>
      </c>
      <c r="P228" s="195">
        <f>I228+J228</f>
        <v>1862</v>
      </c>
      <c r="Q228" s="195">
        <f>ROUND(I228*H228,2)</f>
        <v>1862</v>
      </c>
      <c r="R228" s="195">
        <f>ROUND(J228*H228,2)</f>
        <v>0</v>
      </c>
      <c r="S228" s="55"/>
      <c r="T228" s="196">
        <f>S228*H228</f>
        <v>0</v>
      </c>
      <c r="U228" s="196">
        <v>0</v>
      </c>
      <c r="V228" s="196">
        <f>U228*H228</f>
        <v>0</v>
      </c>
      <c r="W228" s="196">
        <v>0</v>
      </c>
      <c r="X228" s="196">
        <f>W228*H228</f>
        <v>0</v>
      </c>
      <c r="Y228" s="197" t="s">
        <v>1</v>
      </c>
      <c r="AR228" s="12" t="s">
        <v>290</v>
      </c>
      <c r="AT228" s="12" t="s">
        <v>282</v>
      </c>
      <c r="AU228" s="12" t="s">
        <v>72</v>
      </c>
      <c r="AY228" s="12" t="s">
        <v>155</v>
      </c>
      <c r="BE228" s="99">
        <f>IF(O228="základní",K228,0)</f>
        <v>1862</v>
      </c>
      <c r="BF228" s="99">
        <f>IF(O228="snížená",K228,0)</f>
        <v>0</v>
      </c>
      <c r="BG228" s="99">
        <f>IF(O228="zákl. přenesená",K228,0)</f>
        <v>0</v>
      </c>
      <c r="BH228" s="99">
        <f>IF(O228="sníž. přenesená",K228,0)</f>
        <v>0</v>
      </c>
      <c r="BI228" s="99">
        <f>IF(O228="nulová",K228,0)</f>
        <v>0</v>
      </c>
      <c r="BJ228" s="12" t="s">
        <v>80</v>
      </c>
      <c r="BK228" s="99">
        <f>ROUND(P228*H228,2)</f>
        <v>1862</v>
      </c>
      <c r="BL228" s="12" t="s">
        <v>290</v>
      </c>
      <c r="BM228" s="12" t="s">
        <v>534</v>
      </c>
    </row>
    <row r="229" spans="2:65" s="1" customFormat="1">
      <c r="B229" s="30"/>
      <c r="C229" s="31"/>
      <c r="D229" s="198" t="s">
        <v>164</v>
      </c>
      <c r="E229" s="31"/>
      <c r="F229" s="199" t="s">
        <v>533</v>
      </c>
      <c r="G229" s="31"/>
      <c r="H229" s="31"/>
      <c r="I229" s="112"/>
      <c r="J229" s="112"/>
      <c r="K229" s="31"/>
      <c r="L229" s="31"/>
      <c r="M229" s="32"/>
      <c r="N229" s="200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6"/>
      <c r="AT229" s="12" t="s">
        <v>164</v>
      </c>
      <c r="AU229" s="12" t="s">
        <v>72</v>
      </c>
    </row>
    <row r="230" spans="2:65" s="1" customFormat="1" ht="22.5" customHeight="1">
      <c r="B230" s="30"/>
      <c r="C230" s="204" t="s">
        <v>535</v>
      </c>
      <c r="D230" s="204" t="s">
        <v>282</v>
      </c>
      <c r="E230" s="205" t="s">
        <v>536</v>
      </c>
      <c r="F230" s="206" t="s">
        <v>537</v>
      </c>
      <c r="G230" s="207" t="s">
        <v>169</v>
      </c>
      <c r="H230" s="208">
        <v>1</v>
      </c>
      <c r="I230" s="209">
        <v>42</v>
      </c>
      <c r="J230" s="210"/>
      <c r="K230" s="211">
        <f>ROUND(P230*H230,2)</f>
        <v>42</v>
      </c>
      <c r="L230" s="206" t="s">
        <v>161</v>
      </c>
      <c r="M230" s="212"/>
      <c r="N230" s="213" t="s">
        <v>1</v>
      </c>
      <c r="O230" s="194" t="s">
        <v>41</v>
      </c>
      <c r="P230" s="195">
        <f>I230+J230</f>
        <v>42</v>
      </c>
      <c r="Q230" s="195">
        <f>ROUND(I230*H230,2)</f>
        <v>42</v>
      </c>
      <c r="R230" s="195">
        <f>ROUND(J230*H230,2)</f>
        <v>0</v>
      </c>
      <c r="S230" s="55"/>
      <c r="T230" s="196">
        <f>S230*H230</f>
        <v>0</v>
      </c>
      <c r="U230" s="196">
        <v>0</v>
      </c>
      <c r="V230" s="196">
        <f>U230*H230</f>
        <v>0</v>
      </c>
      <c r="W230" s="196">
        <v>0</v>
      </c>
      <c r="X230" s="196">
        <f>W230*H230</f>
        <v>0</v>
      </c>
      <c r="Y230" s="197" t="s">
        <v>1</v>
      </c>
      <c r="AR230" s="12" t="s">
        <v>290</v>
      </c>
      <c r="AT230" s="12" t="s">
        <v>282</v>
      </c>
      <c r="AU230" s="12" t="s">
        <v>72</v>
      </c>
      <c r="AY230" s="12" t="s">
        <v>155</v>
      </c>
      <c r="BE230" s="99">
        <f>IF(O230="základní",K230,0)</f>
        <v>42</v>
      </c>
      <c r="BF230" s="99">
        <f>IF(O230="snížená",K230,0)</f>
        <v>0</v>
      </c>
      <c r="BG230" s="99">
        <f>IF(O230="zákl. přenesená",K230,0)</f>
        <v>0</v>
      </c>
      <c r="BH230" s="99">
        <f>IF(O230="sníž. přenesená",K230,0)</f>
        <v>0</v>
      </c>
      <c r="BI230" s="99">
        <f>IF(O230="nulová",K230,0)</f>
        <v>0</v>
      </c>
      <c r="BJ230" s="12" t="s">
        <v>80</v>
      </c>
      <c r="BK230" s="99">
        <f>ROUND(P230*H230,2)</f>
        <v>42</v>
      </c>
      <c r="BL230" s="12" t="s">
        <v>290</v>
      </c>
      <c r="BM230" s="12" t="s">
        <v>538</v>
      </c>
    </row>
    <row r="231" spans="2:65" s="1" customFormat="1">
      <c r="B231" s="30"/>
      <c r="C231" s="31"/>
      <c r="D231" s="198" t="s">
        <v>164</v>
      </c>
      <c r="E231" s="31"/>
      <c r="F231" s="199" t="s">
        <v>537</v>
      </c>
      <c r="G231" s="31"/>
      <c r="H231" s="31"/>
      <c r="I231" s="112"/>
      <c r="J231" s="112"/>
      <c r="K231" s="31"/>
      <c r="L231" s="31"/>
      <c r="M231" s="32"/>
      <c r="N231" s="200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6"/>
      <c r="AT231" s="12" t="s">
        <v>164</v>
      </c>
      <c r="AU231" s="12" t="s">
        <v>72</v>
      </c>
    </row>
    <row r="232" spans="2:65" s="1" customFormat="1" ht="22.5" customHeight="1">
      <c r="B232" s="30"/>
      <c r="C232" s="204" t="s">
        <v>539</v>
      </c>
      <c r="D232" s="204" t="s">
        <v>282</v>
      </c>
      <c r="E232" s="205" t="s">
        <v>540</v>
      </c>
      <c r="F232" s="206" t="s">
        <v>541</v>
      </c>
      <c r="G232" s="207" t="s">
        <v>169</v>
      </c>
      <c r="H232" s="208">
        <v>1</v>
      </c>
      <c r="I232" s="209">
        <v>36</v>
      </c>
      <c r="J232" s="210"/>
      <c r="K232" s="211">
        <f>ROUND(P232*H232,2)</f>
        <v>36</v>
      </c>
      <c r="L232" s="206" t="s">
        <v>161</v>
      </c>
      <c r="M232" s="212"/>
      <c r="N232" s="213" t="s">
        <v>1</v>
      </c>
      <c r="O232" s="194" t="s">
        <v>41</v>
      </c>
      <c r="P232" s="195">
        <f>I232+J232</f>
        <v>36</v>
      </c>
      <c r="Q232" s="195">
        <f>ROUND(I232*H232,2)</f>
        <v>36</v>
      </c>
      <c r="R232" s="195">
        <f>ROUND(J232*H232,2)</f>
        <v>0</v>
      </c>
      <c r="S232" s="55"/>
      <c r="T232" s="196">
        <f>S232*H232</f>
        <v>0</v>
      </c>
      <c r="U232" s="196">
        <v>0</v>
      </c>
      <c r="V232" s="196">
        <f>U232*H232</f>
        <v>0</v>
      </c>
      <c r="W232" s="196">
        <v>0</v>
      </c>
      <c r="X232" s="196">
        <f>W232*H232</f>
        <v>0</v>
      </c>
      <c r="Y232" s="197" t="s">
        <v>1</v>
      </c>
      <c r="AR232" s="12" t="s">
        <v>290</v>
      </c>
      <c r="AT232" s="12" t="s">
        <v>282</v>
      </c>
      <c r="AU232" s="12" t="s">
        <v>72</v>
      </c>
      <c r="AY232" s="12" t="s">
        <v>155</v>
      </c>
      <c r="BE232" s="99">
        <f>IF(O232="základní",K232,0)</f>
        <v>36</v>
      </c>
      <c r="BF232" s="99">
        <f>IF(O232="snížená",K232,0)</f>
        <v>0</v>
      </c>
      <c r="BG232" s="99">
        <f>IF(O232="zákl. přenesená",K232,0)</f>
        <v>0</v>
      </c>
      <c r="BH232" s="99">
        <f>IF(O232="sníž. přenesená",K232,0)</f>
        <v>0</v>
      </c>
      <c r="BI232" s="99">
        <f>IF(O232="nulová",K232,0)</f>
        <v>0</v>
      </c>
      <c r="BJ232" s="12" t="s">
        <v>80</v>
      </c>
      <c r="BK232" s="99">
        <f>ROUND(P232*H232,2)</f>
        <v>36</v>
      </c>
      <c r="BL232" s="12" t="s">
        <v>290</v>
      </c>
      <c r="BM232" s="12" t="s">
        <v>542</v>
      </c>
    </row>
    <row r="233" spans="2:65" s="1" customFormat="1">
      <c r="B233" s="30"/>
      <c r="C233" s="31"/>
      <c r="D233" s="198" t="s">
        <v>164</v>
      </c>
      <c r="E233" s="31"/>
      <c r="F233" s="199" t="s">
        <v>541</v>
      </c>
      <c r="G233" s="31"/>
      <c r="H233" s="31"/>
      <c r="I233" s="112"/>
      <c r="J233" s="112"/>
      <c r="K233" s="31"/>
      <c r="L233" s="31"/>
      <c r="M233" s="32"/>
      <c r="N233" s="200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6"/>
      <c r="AT233" s="12" t="s">
        <v>164</v>
      </c>
      <c r="AU233" s="12" t="s">
        <v>72</v>
      </c>
    </row>
    <row r="234" spans="2:65" s="1" customFormat="1" ht="22.5" customHeight="1">
      <c r="B234" s="30"/>
      <c r="C234" s="204" t="s">
        <v>543</v>
      </c>
      <c r="D234" s="204" t="s">
        <v>282</v>
      </c>
      <c r="E234" s="205" t="s">
        <v>544</v>
      </c>
      <c r="F234" s="206" t="s">
        <v>545</v>
      </c>
      <c r="G234" s="207" t="s">
        <v>169</v>
      </c>
      <c r="H234" s="208">
        <v>1</v>
      </c>
      <c r="I234" s="209">
        <v>69</v>
      </c>
      <c r="J234" s="210"/>
      <c r="K234" s="211">
        <f>ROUND(P234*H234,2)</f>
        <v>69</v>
      </c>
      <c r="L234" s="206" t="s">
        <v>161</v>
      </c>
      <c r="M234" s="212"/>
      <c r="N234" s="213" t="s">
        <v>1</v>
      </c>
      <c r="O234" s="194" t="s">
        <v>41</v>
      </c>
      <c r="P234" s="195">
        <f>I234+J234</f>
        <v>69</v>
      </c>
      <c r="Q234" s="195">
        <f>ROUND(I234*H234,2)</f>
        <v>69</v>
      </c>
      <c r="R234" s="195">
        <f>ROUND(J234*H234,2)</f>
        <v>0</v>
      </c>
      <c r="S234" s="55"/>
      <c r="T234" s="196">
        <f>S234*H234</f>
        <v>0</v>
      </c>
      <c r="U234" s="196">
        <v>0</v>
      </c>
      <c r="V234" s="196">
        <f>U234*H234</f>
        <v>0</v>
      </c>
      <c r="W234" s="196">
        <v>0</v>
      </c>
      <c r="X234" s="196">
        <f>W234*H234</f>
        <v>0</v>
      </c>
      <c r="Y234" s="197" t="s">
        <v>1</v>
      </c>
      <c r="AR234" s="12" t="s">
        <v>290</v>
      </c>
      <c r="AT234" s="12" t="s">
        <v>282</v>
      </c>
      <c r="AU234" s="12" t="s">
        <v>72</v>
      </c>
      <c r="AY234" s="12" t="s">
        <v>155</v>
      </c>
      <c r="BE234" s="99">
        <f>IF(O234="základní",K234,0)</f>
        <v>69</v>
      </c>
      <c r="BF234" s="99">
        <f>IF(O234="snížená",K234,0)</f>
        <v>0</v>
      </c>
      <c r="BG234" s="99">
        <f>IF(O234="zákl. přenesená",K234,0)</f>
        <v>0</v>
      </c>
      <c r="BH234" s="99">
        <f>IF(O234="sníž. přenesená",K234,0)</f>
        <v>0</v>
      </c>
      <c r="BI234" s="99">
        <f>IF(O234="nulová",K234,0)</f>
        <v>0</v>
      </c>
      <c r="BJ234" s="12" t="s">
        <v>80</v>
      </c>
      <c r="BK234" s="99">
        <f>ROUND(P234*H234,2)</f>
        <v>69</v>
      </c>
      <c r="BL234" s="12" t="s">
        <v>290</v>
      </c>
      <c r="BM234" s="12" t="s">
        <v>546</v>
      </c>
    </row>
    <row r="235" spans="2:65" s="1" customFormat="1">
      <c r="B235" s="30"/>
      <c r="C235" s="31"/>
      <c r="D235" s="198" t="s">
        <v>164</v>
      </c>
      <c r="E235" s="31"/>
      <c r="F235" s="199" t="s">
        <v>545</v>
      </c>
      <c r="G235" s="31"/>
      <c r="H235" s="31"/>
      <c r="I235" s="112"/>
      <c r="J235" s="112"/>
      <c r="K235" s="31"/>
      <c r="L235" s="31"/>
      <c r="M235" s="32"/>
      <c r="N235" s="200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6"/>
      <c r="AT235" s="12" t="s">
        <v>164</v>
      </c>
      <c r="AU235" s="12" t="s">
        <v>72</v>
      </c>
    </row>
    <row r="236" spans="2:65" s="1" customFormat="1" ht="22.5" customHeight="1">
      <c r="B236" s="30"/>
      <c r="C236" s="204" t="s">
        <v>547</v>
      </c>
      <c r="D236" s="204" t="s">
        <v>282</v>
      </c>
      <c r="E236" s="205" t="s">
        <v>548</v>
      </c>
      <c r="F236" s="206" t="s">
        <v>549</v>
      </c>
      <c r="G236" s="207" t="s">
        <v>169</v>
      </c>
      <c r="H236" s="208">
        <v>1</v>
      </c>
      <c r="I236" s="209">
        <v>44</v>
      </c>
      <c r="J236" s="210"/>
      <c r="K236" s="211">
        <f>ROUND(P236*H236,2)</f>
        <v>44</v>
      </c>
      <c r="L236" s="206" t="s">
        <v>161</v>
      </c>
      <c r="M236" s="212"/>
      <c r="N236" s="213" t="s">
        <v>1</v>
      </c>
      <c r="O236" s="194" t="s">
        <v>41</v>
      </c>
      <c r="P236" s="195">
        <f>I236+J236</f>
        <v>44</v>
      </c>
      <c r="Q236" s="195">
        <f>ROUND(I236*H236,2)</f>
        <v>44</v>
      </c>
      <c r="R236" s="195">
        <f>ROUND(J236*H236,2)</f>
        <v>0</v>
      </c>
      <c r="S236" s="55"/>
      <c r="T236" s="196">
        <f>S236*H236</f>
        <v>0</v>
      </c>
      <c r="U236" s="196">
        <v>0</v>
      </c>
      <c r="V236" s="196">
        <f>U236*H236</f>
        <v>0</v>
      </c>
      <c r="W236" s="196">
        <v>0</v>
      </c>
      <c r="X236" s="196">
        <f>W236*H236</f>
        <v>0</v>
      </c>
      <c r="Y236" s="197" t="s">
        <v>1</v>
      </c>
      <c r="AR236" s="12" t="s">
        <v>290</v>
      </c>
      <c r="AT236" s="12" t="s">
        <v>282</v>
      </c>
      <c r="AU236" s="12" t="s">
        <v>72</v>
      </c>
      <c r="AY236" s="12" t="s">
        <v>155</v>
      </c>
      <c r="BE236" s="99">
        <f>IF(O236="základní",K236,0)</f>
        <v>44</v>
      </c>
      <c r="BF236" s="99">
        <f>IF(O236="snížená",K236,0)</f>
        <v>0</v>
      </c>
      <c r="BG236" s="99">
        <f>IF(O236="zákl. přenesená",K236,0)</f>
        <v>0</v>
      </c>
      <c r="BH236" s="99">
        <f>IF(O236="sníž. přenesená",K236,0)</f>
        <v>0</v>
      </c>
      <c r="BI236" s="99">
        <f>IF(O236="nulová",K236,0)</f>
        <v>0</v>
      </c>
      <c r="BJ236" s="12" t="s">
        <v>80</v>
      </c>
      <c r="BK236" s="99">
        <f>ROUND(P236*H236,2)</f>
        <v>44</v>
      </c>
      <c r="BL236" s="12" t="s">
        <v>290</v>
      </c>
      <c r="BM236" s="12" t="s">
        <v>550</v>
      </c>
    </row>
    <row r="237" spans="2:65" s="1" customFormat="1">
      <c r="B237" s="30"/>
      <c r="C237" s="31"/>
      <c r="D237" s="198" t="s">
        <v>164</v>
      </c>
      <c r="E237" s="31"/>
      <c r="F237" s="199" t="s">
        <v>549</v>
      </c>
      <c r="G237" s="31"/>
      <c r="H237" s="31"/>
      <c r="I237" s="112"/>
      <c r="J237" s="112"/>
      <c r="K237" s="31"/>
      <c r="L237" s="31"/>
      <c r="M237" s="32"/>
      <c r="N237" s="200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6"/>
      <c r="AT237" s="12" t="s">
        <v>164</v>
      </c>
      <c r="AU237" s="12" t="s">
        <v>72</v>
      </c>
    </row>
    <row r="238" spans="2:65" s="1" customFormat="1" ht="22.5" customHeight="1">
      <c r="B238" s="30"/>
      <c r="C238" s="204" t="s">
        <v>551</v>
      </c>
      <c r="D238" s="204" t="s">
        <v>282</v>
      </c>
      <c r="E238" s="205" t="s">
        <v>552</v>
      </c>
      <c r="F238" s="206" t="s">
        <v>553</v>
      </c>
      <c r="G238" s="207" t="s">
        <v>169</v>
      </c>
      <c r="H238" s="208">
        <v>1</v>
      </c>
      <c r="I238" s="209">
        <v>20</v>
      </c>
      <c r="J238" s="210"/>
      <c r="K238" s="211">
        <f>ROUND(P238*H238,2)</f>
        <v>20</v>
      </c>
      <c r="L238" s="206" t="s">
        <v>161</v>
      </c>
      <c r="M238" s="212"/>
      <c r="N238" s="213" t="s">
        <v>1</v>
      </c>
      <c r="O238" s="194" t="s">
        <v>41</v>
      </c>
      <c r="P238" s="195">
        <f>I238+J238</f>
        <v>20</v>
      </c>
      <c r="Q238" s="195">
        <f>ROUND(I238*H238,2)</f>
        <v>20</v>
      </c>
      <c r="R238" s="195">
        <f>ROUND(J238*H238,2)</f>
        <v>0</v>
      </c>
      <c r="S238" s="55"/>
      <c r="T238" s="196">
        <f>S238*H238</f>
        <v>0</v>
      </c>
      <c r="U238" s="196">
        <v>0</v>
      </c>
      <c r="V238" s="196">
        <f>U238*H238</f>
        <v>0</v>
      </c>
      <c r="W238" s="196">
        <v>0</v>
      </c>
      <c r="X238" s="196">
        <f>W238*H238</f>
        <v>0</v>
      </c>
      <c r="Y238" s="197" t="s">
        <v>1</v>
      </c>
      <c r="AR238" s="12" t="s">
        <v>290</v>
      </c>
      <c r="AT238" s="12" t="s">
        <v>282</v>
      </c>
      <c r="AU238" s="12" t="s">
        <v>72</v>
      </c>
      <c r="AY238" s="12" t="s">
        <v>155</v>
      </c>
      <c r="BE238" s="99">
        <f>IF(O238="základní",K238,0)</f>
        <v>20</v>
      </c>
      <c r="BF238" s="99">
        <f>IF(O238="snížená",K238,0)</f>
        <v>0</v>
      </c>
      <c r="BG238" s="99">
        <f>IF(O238="zákl. přenesená",K238,0)</f>
        <v>0</v>
      </c>
      <c r="BH238" s="99">
        <f>IF(O238="sníž. přenesená",K238,0)</f>
        <v>0</v>
      </c>
      <c r="BI238" s="99">
        <f>IF(O238="nulová",K238,0)</f>
        <v>0</v>
      </c>
      <c r="BJ238" s="12" t="s">
        <v>80</v>
      </c>
      <c r="BK238" s="99">
        <f>ROUND(P238*H238,2)</f>
        <v>20</v>
      </c>
      <c r="BL238" s="12" t="s">
        <v>290</v>
      </c>
      <c r="BM238" s="12" t="s">
        <v>554</v>
      </c>
    </row>
    <row r="239" spans="2:65" s="1" customFormat="1">
      <c r="B239" s="30"/>
      <c r="C239" s="31"/>
      <c r="D239" s="198" t="s">
        <v>164</v>
      </c>
      <c r="E239" s="31"/>
      <c r="F239" s="199" t="s">
        <v>553</v>
      </c>
      <c r="G239" s="31"/>
      <c r="H239" s="31"/>
      <c r="I239" s="112"/>
      <c r="J239" s="112"/>
      <c r="K239" s="31"/>
      <c r="L239" s="31"/>
      <c r="M239" s="32"/>
      <c r="N239" s="200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6"/>
      <c r="AT239" s="12" t="s">
        <v>164</v>
      </c>
      <c r="AU239" s="12" t="s">
        <v>72</v>
      </c>
    </row>
    <row r="240" spans="2:65" s="1" customFormat="1" ht="22.5" customHeight="1">
      <c r="B240" s="30"/>
      <c r="C240" s="204" t="s">
        <v>555</v>
      </c>
      <c r="D240" s="204" t="s">
        <v>282</v>
      </c>
      <c r="E240" s="205" t="s">
        <v>556</v>
      </c>
      <c r="F240" s="206" t="s">
        <v>557</v>
      </c>
      <c r="G240" s="207" t="s">
        <v>169</v>
      </c>
      <c r="H240" s="208">
        <v>1</v>
      </c>
      <c r="I240" s="209">
        <v>3822</v>
      </c>
      <c r="J240" s="210"/>
      <c r="K240" s="211">
        <f>ROUND(P240*H240,2)</f>
        <v>3822</v>
      </c>
      <c r="L240" s="206" t="s">
        <v>161</v>
      </c>
      <c r="M240" s="212"/>
      <c r="N240" s="213" t="s">
        <v>1</v>
      </c>
      <c r="O240" s="194" t="s">
        <v>41</v>
      </c>
      <c r="P240" s="195">
        <f>I240+J240</f>
        <v>3822</v>
      </c>
      <c r="Q240" s="195">
        <f>ROUND(I240*H240,2)</f>
        <v>3822</v>
      </c>
      <c r="R240" s="195">
        <f>ROUND(J240*H240,2)</f>
        <v>0</v>
      </c>
      <c r="S240" s="55"/>
      <c r="T240" s="196">
        <f>S240*H240</f>
        <v>0</v>
      </c>
      <c r="U240" s="196">
        <v>0</v>
      </c>
      <c r="V240" s="196">
        <f>U240*H240</f>
        <v>0</v>
      </c>
      <c r="W240" s="196">
        <v>0</v>
      </c>
      <c r="X240" s="196">
        <f>W240*H240</f>
        <v>0</v>
      </c>
      <c r="Y240" s="197" t="s">
        <v>1</v>
      </c>
      <c r="AR240" s="12" t="s">
        <v>290</v>
      </c>
      <c r="AT240" s="12" t="s">
        <v>282</v>
      </c>
      <c r="AU240" s="12" t="s">
        <v>72</v>
      </c>
      <c r="AY240" s="12" t="s">
        <v>155</v>
      </c>
      <c r="BE240" s="99">
        <f>IF(O240="základní",K240,0)</f>
        <v>3822</v>
      </c>
      <c r="BF240" s="99">
        <f>IF(O240="snížená",K240,0)</f>
        <v>0</v>
      </c>
      <c r="BG240" s="99">
        <f>IF(O240="zákl. přenesená",K240,0)</f>
        <v>0</v>
      </c>
      <c r="BH240" s="99">
        <f>IF(O240="sníž. přenesená",K240,0)</f>
        <v>0</v>
      </c>
      <c r="BI240" s="99">
        <f>IF(O240="nulová",K240,0)</f>
        <v>0</v>
      </c>
      <c r="BJ240" s="12" t="s">
        <v>80</v>
      </c>
      <c r="BK240" s="99">
        <f>ROUND(P240*H240,2)</f>
        <v>3822</v>
      </c>
      <c r="BL240" s="12" t="s">
        <v>290</v>
      </c>
      <c r="BM240" s="12" t="s">
        <v>558</v>
      </c>
    </row>
    <row r="241" spans="2:65" s="1" customFormat="1">
      <c r="B241" s="30"/>
      <c r="C241" s="31"/>
      <c r="D241" s="198" t="s">
        <v>164</v>
      </c>
      <c r="E241" s="31"/>
      <c r="F241" s="199" t="s">
        <v>557</v>
      </c>
      <c r="G241" s="31"/>
      <c r="H241" s="31"/>
      <c r="I241" s="112"/>
      <c r="J241" s="112"/>
      <c r="K241" s="31"/>
      <c r="L241" s="31"/>
      <c r="M241" s="32"/>
      <c r="N241" s="200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6"/>
      <c r="AT241" s="12" t="s">
        <v>164</v>
      </c>
      <c r="AU241" s="12" t="s">
        <v>72</v>
      </c>
    </row>
    <row r="242" spans="2:65" s="1" customFormat="1" ht="22.5" customHeight="1">
      <c r="B242" s="30"/>
      <c r="C242" s="204" t="s">
        <v>559</v>
      </c>
      <c r="D242" s="204" t="s">
        <v>282</v>
      </c>
      <c r="E242" s="205" t="s">
        <v>560</v>
      </c>
      <c r="F242" s="206" t="s">
        <v>561</v>
      </c>
      <c r="G242" s="207" t="s">
        <v>169</v>
      </c>
      <c r="H242" s="208">
        <v>1</v>
      </c>
      <c r="I242" s="209">
        <v>1588</v>
      </c>
      <c r="J242" s="210"/>
      <c r="K242" s="211">
        <f>ROUND(P242*H242,2)</f>
        <v>1588</v>
      </c>
      <c r="L242" s="206" t="s">
        <v>161</v>
      </c>
      <c r="M242" s="212"/>
      <c r="N242" s="213" t="s">
        <v>1</v>
      </c>
      <c r="O242" s="194" t="s">
        <v>41</v>
      </c>
      <c r="P242" s="195">
        <f>I242+J242</f>
        <v>1588</v>
      </c>
      <c r="Q242" s="195">
        <f>ROUND(I242*H242,2)</f>
        <v>1588</v>
      </c>
      <c r="R242" s="195">
        <f>ROUND(J242*H242,2)</f>
        <v>0</v>
      </c>
      <c r="S242" s="55"/>
      <c r="T242" s="196">
        <f>S242*H242</f>
        <v>0</v>
      </c>
      <c r="U242" s="196">
        <v>0</v>
      </c>
      <c r="V242" s="196">
        <f>U242*H242</f>
        <v>0</v>
      </c>
      <c r="W242" s="196">
        <v>0</v>
      </c>
      <c r="X242" s="196">
        <f>W242*H242</f>
        <v>0</v>
      </c>
      <c r="Y242" s="197" t="s">
        <v>1</v>
      </c>
      <c r="AR242" s="12" t="s">
        <v>290</v>
      </c>
      <c r="AT242" s="12" t="s">
        <v>282</v>
      </c>
      <c r="AU242" s="12" t="s">
        <v>72</v>
      </c>
      <c r="AY242" s="12" t="s">
        <v>155</v>
      </c>
      <c r="BE242" s="99">
        <f>IF(O242="základní",K242,0)</f>
        <v>1588</v>
      </c>
      <c r="BF242" s="99">
        <f>IF(O242="snížená",K242,0)</f>
        <v>0</v>
      </c>
      <c r="BG242" s="99">
        <f>IF(O242="zákl. přenesená",K242,0)</f>
        <v>0</v>
      </c>
      <c r="BH242" s="99">
        <f>IF(O242="sníž. přenesená",K242,0)</f>
        <v>0</v>
      </c>
      <c r="BI242" s="99">
        <f>IF(O242="nulová",K242,0)</f>
        <v>0</v>
      </c>
      <c r="BJ242" s="12" t="s">
        <v>80</v>
      </c>
      <c r="BK242" s="99">
        <f>ROUND(P242*H242,2)</f>
        <v>1588</v>
      </c>
      <c r="BL242" s="12" t="s">
        <v>290</v>
      </c>
      <c r="BM242" s="12" t="s">
        <v>562</v>
      </c>
    </row>
    <row r="243" spans="2:65" s="1" customFormat="1">
      <c r="B243" s="30"/>
      <c r="C243" s="31"/>
      <c r="D243" s="198" t="s">
        <v>164</v>
      </c>
      <c r="E243" s="31"/>
      <c r="F243" s="199" t="s">
        <v>561</v>
      </c>
      <c r="G243" s="31"/>
      <c r="H243" s="31"/>
      <c r="I243" s="112"/>
      <c r="J243" s="112"/>
      <c r="K243" s="31"/>
      <c r="L243" s="31"/>
      <c r="M243" s="32"/>
      <c r="N243" s="200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6"/>
      <c r="AT243" s="12" t="s">
        <v>164</v>
      </c>
      <c r="AU243" s="12" t="s">
        <v>72</v>
      </c>
    </row>
    <row r="244" spans="2:65" s="1" customFormat="1" ht="22.5" customHeight="1">
      <c r="B244" s="30"/>
      <c r="C244" s="204" t="s">
        <v>563</v>
      </c>
      <c r="D244" s="204" t="s">
        <v>282</v>
      </c>
      <c r="E244" s="205" t="s">
        <v>564</v>
      </c>
      <c r="F244" s="206" t="s">
        <v>565</v>
      </c>
      <c r="G244" s="207" t="s">
        <v>169</v>
      </c>
      <c r="H244" s="208">
        <v>1</v>
      </c>
      <c r="I244" s="209">
        <v>4214</v>
      </c>
      <c r="J244" s="210"/>
      <c r="K244" s="211">
        <f>ROUND(P244*H244,2)</f>
        <v>4214</v>
      </c>
      <c r="L244" s="206" t="s">
        <v>161</v>
      </c>
      <c r="M244" s="212"/>
      <c r="N244" s="213" t="s">
        <v>1</v>
      </c>
      <c r="O244" s="194" t="s">
        <v>41</v>
      </c>
      <c r="P244" s="195">
        <f>I244+J244</f>
        <v>4214</v>
      </c>
      <c r="Q244" s="195">
        <f>ROUND(I244*H244,2)</f>
        <v>4214</v>
      </c>
      <c r="R244" s="195">
        <f>ROUND(J244*H244,2)</f>
        <v>0</v>
      </c>
      <c r="S244" s="55"/>
      <c r="T244" s="196">
        <f>S244*H244</f>
        <v>0</v>
      </c>
      <c r="U244" s="196">
        <v>0</v>
      </c>
      <c r="V244" s="196">
        <f>U244*H244</f>
        <v>0</v>
      </c>
      <c r="W244" s="196">
        <v>0</v>
      </c>
      <c r="X244" s="196">
        <f>W244*H244</f>
        <v>0</v>
      </c>
      <c r="Y244" s="197" t="s">
        <v>1</v>
      </c>
      <c r="AR244" s="12" t="s">
        <v>290</v>
      </c>
      <c r="AT244" s="12" t="s">
        <v>282</v>
      </c>
      <c r="AU244" s="12" t="s">
        <v>72</v>
      </c>
      <c r="AY244" s="12" t="s">
        <v>155</v>
      </c>
      <c r="BE244" s="99">
        <f>IF(O244="základní",K244,0)</f>
        <v>4214</v>
      </c>
      <c r="BF244" s="99">
        <f>IF(O244="snížená",K244,0)</f>
        <v>0</v>
      </c>
      <c r="BG244" s="99">
        <f>IF(O244="zákl. přenesená",K244,0)</f>
        <v>0</v>
      </c>
      <c r="BH244" s="99">
        <f>IF(O244="sníž. přenesená",K244,0)</f>
        <v>0</v>
      </c>
      <c r="BI244" s="99">
        <f>IF(O244="nulová",K244,0)</f>
        <v>0</v>
      </c>
      <c r="BJ244" s="12" t="s">
        <v>80</v>
      </c>
      <c r="BK244" s="99">
        <f>ROUND(P244*H244,2)</f>
        <v>4214</v>
      </c>
      <c r="BL244" s="12" t="s">
        <v>290</v>
      </c>
      <c r="BM244" s="12" t="s">
        <v>566</v>
      </c>
    </row>
    <row r="245" spans="2:65" s="1" customFormat="1">
      <c r="B245" s="30"/>
      <c r="C245" s="31"/>
      <c r="D245" s="198" t="s">
        <v>164</v>
      </c>
      <c r="E245" s="31"/>
      <c r="F245" s="199" t="s">
        <v>565</v>
      </c>
      <c r="G245" s="31"/>
      <c r="H245" s="31"/>
      <c r="I245" s="112"/>
      <c r="J245" s="112"/>
      <c r="K245" s="31"/>
      <c r="L245" s="31"/>
      <c r="M245" s="32"/>
      <c r="N245" s="200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6"/>
      <c r="AT245" s="12" t="s">
        <v>164</v>
      </c>
      <c r="AU245" s="12" t="s">
        <v>72</v>
      </c>
    </row>
    <row r="246" spans="2:65" s="1" customFormat="1" ht="22.5" customHeight="1">
      <c r="B246" s="30"/>
      <c r="C246" s="204" t="s">
        <v>567</v>
      </c>
      <c r="D246" s="204" t="s">
        <v>282</v>
      </c>
      <c r="E246" s="205" t="s">
        <v>568</v>
      </c>
      <c r="F246" s="206" t="s">
        <v>569</v>
      </c>
      <c r="G246" s="207" t="s">
        <v>169</v>
      </c>
      <c r="H246" s="208">
        <v>1</v>
      </c>
      <c r="I246" s="209">
        <v>4410</v>
      </c>
      <c r="J246" s="210"/>
      <c r="K246" s="211">
        <f>ROUND(P246*H246,2)</f>
        <v>4410</v>
      </c>
      <c r="L246" s="206" t="s">
        <v>161</v>
      </c>
      <c r="M246" s="212"/>
      <c r="N246" s="213" t="s">
        <v>1</v>
      </c>
      <c r="O246" s="194" t="s">
        <v>41</v>
      </c>
      <c r="P246" s="195">
        <f>I246+J246</f>
        <v>4410</v>
      </c>
      <c r="Q246" s="195">
        <f>ROUND(I246*H246,2)</f>
        <v>4410</v>
      </c>
      <c r="R246" s="195">
        <f>ROUND(J246*H246,2)</f>
        <v>0</v>
      </c>
      <c r="S246" s="55"/>
      <c r="T246" s="196">
        <f>S246*H246</f>
        <v>0</v>
      </c>
      <c r="U246" s="196">
        <v>0</v>
      </c>
      <c r="V246" s="196">
        <f>U246*H246</f>
        <v>0</v>
      </c>
      <c r="W246" s="196">
        <v>0</v>
      </c>
      <c r="X246" s="196">
        <f>W246*H246</f>
        <v>0</v>
      </c>
      <c r="Y246" s="197" t="s">
        <v>1</v>
      </c>
      <c r="AR246" s="12" t="s">
        <v>290</v>
      </c>
      <c r="AT246" s="12" t="s">
        <v>282</v>
      </c>
      <c r="AU246" s="12" t="s">
        <v>72</v>
      </c>
      <c r="AY246" s="12" t="s">
        <v>155</v>
      </c>
      <c r="BE246" s="99">
        <f>IF(O246="základní",K246,0)</f>
        <v>4410</v>
      </c>
      <c r="BF246" s="99">
        <f>IF(O246="snížená",K246,0)</f>
        <v>0</v>
      </c>
      <c r="BG246" s="99">
        <f>IF(O246="zákl. přenesená",K246,0)</f>
        <v>0</v>
      </c>
      <c r="BH246" s="99">
        <f>IF(O246="sníž. přenesená",K246,0)</f>
        <v>0</v>
      </c>
      <c r="BI246" s="99">
        <f>IF(O246="nulová",K246,0)</f>
        <v>0</v>
      </c>
      <c r="BJ246" s="12" t="s">
        <v>80</v>
      </c>
      <c r="BK246" s="99">
        <f>ROUND(P246*H246,2)</f>
        <v>4410</v>
      </c>
      <c r="BL246" s="12" t="s">
        <v>290</v>
      </c>
      <c r="BM246" s="12" t="s">
        <v>570</v>
      </c>
    </row>
    <row r="247" spans="2:65" s="1" customFormat="1">
      <c r="B247" s="30"/>
      <c r="C247" s="31"/>
      <c r="D247" s="198" t="s">
        <v>164</v>
      </c>
      <c r="E247" s="31"/>
      <c r="F247" s="199" t="s">
        <v>569</v>
      </c>
      <c r="G247" s="31"/>
      <c r="H247" s="31"/>
      <c r="I247" s="112"/>
      <c r="J247" s="112"/>
      <c r="K247" s="31"/>
      <c r="L247" s="31"/>
      <c r="M247" s="32"/>
      <c r="N247" s="200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6"/>
      <c r="AT247" s="12" t="s">
        <v>164</v>
      </c>
      <c r="AU247" s="12" t="s">
        <v>72</v>
      </c>
    </row>
    <row r="248" spans="2:65" s="1" customFormat="1" ht="22.5" customHeight="1">
      <c r="B248" s="30"/>
      <c r="C248" s="204" t="s">
        <v>571</v>
      </c>
      <c r="D248" s="204" t="s">
        <v>282</v>
      </c>
      <c r="E248" s="205" t="s">
        <v>572</v>
      </c>
      <c r="F248" s="206" t="s">
        <v>573</v>
      </c>
      <c r="G248" s="207" t="s">
        <v>169</v>
      </c>
      <c r="H248" s="208">
        <v>1</v>
      </c>
      <c r="I248" s="209">
        <v>1460</v>
      </c>
      <c r="J248" s="210"/>
      <c r="K248" s="211">
        <f>ROUND(P248*H248,2)</f>
        <v>1460</v>
      </c>
      <c r="L248" s="206" t="s">
        <v>161</v>
      </c>
      <c r="M248" s="212"/>
      <c r="N248" s="213" t="s">
        <v>1</v>
      </c>
      <c r="O248" s="194" t="s">
        <v>41</v>
      </c>
      <c r="P248" s="195">
        <f>I248+J248</f>
        <v>1460</v>
      </c>
      <c r="Q248" s="195">
        <f>ROUND(I248*H248,2)</f>
        <v>1460</v>
      </c>
      <c r="R248" s="195">
        <f>ROUND(J248*H248,2)</f>
        <v>0</v>
      </c>
      <c r="S248" s="55"/>
      <c r="T248" s="196">
        <f>S248*H248</f>
        <v>0</v>
      </c>
      <c r="U248" s="196">
        <v>0</v>
      </c>
      <c r="V248" s="196">
        <f>U248*H248</f>
        <v>0</v>
      </c>
      <c r="W248" s="196">
        <v>0</v>
      </c>
      <c r="X248" s="196">
        <f>W248*H248</f>
        <v>0</v>
      </c>
      <c r="Y248" s="197" t="s">
        <v>1</v>
      </c>
      <c r="AR248" s="12" t="s">
        <v>290</v>
      </c>
      <c r="AT248" s="12" t="s">
        <v>282</v>
      </c>
      <c r="AU248" s="12" t="s">
        <v>72</v>
      </c>
      <c r="AY248" s="12" t="s">
        <v>155</v>
      </c>
      <c r="BE248" s="99">
        <f>IF(O248="základní",K248,0)</f>
        <v>1460</v>
      </c>
      <c r="BF248" s="99">
        <f>IF(O248="snížená",K248,0)</f>
        <v>0</v>
      </c>
      <c r="BG248" s="99">
        <f>IF(O248="zákl. přenesená",K248,0)</f>
        <v>0</v>
      </c>
      <c r="BH248" s="99">
        <f>IF(O248="sníž. přenesená",K248,0)</f>
        <v>0</v>
      </c>
      <c r="BI248" s="99">
        <f>IF(O248="nulová",K248,0)</f>
        <v>0</v>
      </c>
      <c r="BJ248" s="12" t="s">
        <v>80</v>
      </c>
      <c r="BK248" s="99">
        <f>ROUND(P248*H248,2)</f>
        <v>1460</v>
      </c>
      <c r="BL248" s="12" t="s">
        <v>290</v>
      </c>
      <c r="BM248" s="12" t="s">
        <v>574</v>
      </c>
    </row>
    <row r="249" spans="2:65" s="1" customFormat="1">
      <c r="B249" s="30"/>
      <c r="C249" s="31"/>
      <c r="D249" s="198" t="s">
        <v>164</v>
      </c>
      <c r="E249" s="31"/>
      <c r="F249" s="199" t="s">
        <v>573</v>
      </c>
      <c r="G249" s="31"/>
      <c r="H249" s="31"/>
      <c r="I249" s="112"/>
      <c r="J249" s="112"/>
      <c r="K249" s="31"/>
      <c r="L249" s="31"/>
      <c r="M249" s="32"/>
      <c r="N249" s="200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6"/>
      <c r="AT249" s="12" t="s">
        <v>164</v>
      </c>
      <c r="AU249" s="12" t="s">
        <v>72</v>
      </c>
    </row>
    <row r="250" spans="2:65" s="1" customFormat="1" ht="22.5" customHeight="1">
      <c r="B250" s="30"/>
      <c r="C250" s="204" t="s">
        <v>575</v>
      </c>
      <c r="D250" s="204" t="s">
        <v>282</v>
      </c>
      <c r="E250" s="205" t="s">
        <v>576</v>
      </c>
      <c r="F250" s="206" t="s">
        <v>577</v>
      </c>
      <c r="G250" s="207" t="s">
        <v>169</v>
      </c>
      <c r="H250" s="208">
        <v>1</v>
      </c>
      <c r="I250" s="209">
        <v>1460</v>
      </c>
      <c r="J250" s="210"/>
      <c r="K250" s="211">
        <f>ROUND(P250*H250,2)</f>
        <v>1460</v>
      </c>
      <c r="L250" s="206" t="s">
        <v>161</v>
      </c>
      <c r="M250" s="212"/>
      <c r="N250" s="213" t="s">
        <v>1</v>
      </c>
      <c r="O250" s="194" t="s">
        <v>41</v>
      </c>
      <c r="P250" s="195">
        <f>I250+J250</f>
        <v>1460</v>
      </c>
      <c r="Q250" s="195">
        <f>ROUND(I250*H250,2)</f>
        <v>1460</v>
      </c>
      <c r="R250" s="195">
        <f>ROUND(J250*H250,2)</f>
        <v>0</v>
      </c>
      <c r="S250" s="55"/>
      <c r="T250" s="196">
        <f>S250*H250</f>
        <v>0</v>
      </c>
      <c r="U250" s="196">
        <v>0</v>
      </c>
      <c r="V250" s="196">
        <f>U250*H250</f>
        <v>0</v>
      </c>
      <c r="W250" s="196">
        <v>0</v>
      </c>
      <c r="X250" s="196">
        <f>W250*H250</f>
        <v>0</v>
      </c>
      <c r="Y250" s="197" t="s">
        <v>1</v>
      </c>
      <c r="AR250" s="12" t="s">
        <v>290</v>
      </c>
      <c r="AT250" s="12" t="s">
        <v>282</v>
      </c>
      <c r="AU250" s="12" t="s">
        <v>72</v>
      </c>
      <c r="AY250" s="12" t="s">
        <v>155</v>
      </c>
      <c r="BE250" s="99">
        <f>IF(O250="základní",K250,0)</f>
        <v>1460</v>
      </c>
      <c r="BF250" s="99">
        <f>IF(O250="snížená",K250,0)</f>
        <v>0</v>
      </c>
      <c r="BG250" s="99">
        <f>IF(O250="zákl. přenesená",K250,0)</f>
        <v>0</v>
      </c>
      <c r="BH250" s="99">
        <f>IF(O250="sníž. přenesená",K250,0)</f>
        <v>0</v>
      </c>
      <c r="BI250" s="99">
        <f>IF(O250="nulová",K250,0)</f>
        <v>0</v>
      </c>
      <c r="BJ250" s="12" t="s">
        <v>80</v>
      </c>
      <c r="BK250" s="99">
        <f>ROUND(P250*H250,2)</f>
        <v>1460</v>
      </c>
      <c r="BL250" s="12" t="s">
        <v>290</v>
      </c>
      <c r="BM250" s="12" t="s">
        <v>578</v>
      </c>
    </row>
    <row r="251" spans="2:65" s="1" customFormat="1">
      <c r="B251" s="30"/>
      <c r="C251" s="31"/>
      <c r="D251" s="198" t="s">
        <v>164</v>
      </c>
      <c r="E251" s="31"/>
      <c r="F251" s="199" t="s">
        <v>577</v>
      </c>
      <c r="G251" s="31"/>
      <c r="H251" s="31"/>
      <c r="I251" s="112"/>
      <c r="J251" s="112"/>
      <c r="K251" s="31"/>
      <c r="L251" s="31"/>
      <c r="M251" s="32"/>
      <c r="N251" s="200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6"/>
      <c r="AT251" s="12" t="s">
        <v>164</v>
      </c>
      <c r="AU251" s="12" t="s">
        <v>72</v>
      </c>
    </row>
    <row r="252" spans="2:65" s="1" customFormat="1" ht="22.5" customHeight="1">
      <c r="B252" s="30"/>
      <c r="C252" s="204" t="s">
        <v>579</v>
      </c>
      <c r="D252" s="204" t="s">
        <v>282</v>
      </c>
      <c r="E252" s="205" t="s">
        <v>580</v>
      </c>
      <c r="F252" s="206" t="s">
        <v>581</v>
      </c>
      <c r="G252" s="207" t="s">
        <v>169</v>
      </c>
      <c r="H252" s="208">
        <v>1</v>
      </c>
      <c r="I252" s="209">
        <v>4214</v>
      </c>
      <c r="J252" s="210"/>
      <c r="K252" s="211">
        <f>ROUND(P252*H252,2)</f>
        <v>4214</v>
      </c>
      <c r="L252" s="206" t="s">
        <v>161</v>
      </c>
      <c r="M252" s="212"/>
      <c r="N252" s="213" t="s">
        <v>1</v>
      </c>
      <c r="O252" s="194" t="s">
        <v>41</v>
      </c>
      <c r="P252" s="195">
        <f>I252+J252</f>
        <v>4214</v>
      </c>
      <c r="Q252" s="195">
        <f>ROUND(I252*H252,2)</f>
        <v>4214</v>
      </c>
      <c r="R252" s="195">
        <f>ROUND(J252*H252,2)</f>
        <v>0</v>
      </c>
      <c r="S252" s="55"/>
      <c r="T252" s="196">
        <f>S252*H252</f>
        <v>0</v>
      </c>
      <c r="U252" s="196">
        <v>0</v>
      </c>
      <c r="V252" s="196">
        <f>U252*H252</f>
        <v>0</v>
      </c>
      <c r="W252" s="196">
        <v>0</v>
      </c>
      <c r="X252" s="196">
        <f>W252*H252</f>
        <v>0</v>
      </c>
      <c r="Y252" s="197" t="s">
        <v>1</v>
      </c>
      <c r="AR252" s="12" t="s">
        <v>290</v>
      </c>
      <c r="AT252" s="12" t="s">
        <v>282</v>
      </c>
      <c r="AU252" s="12" t="s">
        <v>72</v>
      </c>
      <c r="AY252" s="12" t="s">
        <v>155</v>
      </c>
      <c r="BE252" s="99">
        <f>IF(O252="základní",K252,0)</f>
        <v>4214</v>
      </c>
      <c r="BF252" s="99">
        <f>IF(O252="snížená",K252,0)</f>
        <v>0</v>
      </c>
      <c r="BG252" s="99">
        <f>IF(O252="zákl. přenesená",K252,0)</f>
        <v>0</v>
      </c>
      <c r="BH252" s="99">
        <f>IF(O252="sníž. přenesená",K252,0)</f>
        <v>0</v>
      </c>
      <c r="BI252" s="99">
        <f>IF(O252="nulová",K252,0)</f>
        <v>0</v>
      </c>
      <c r="BJ252" s="12" t="s">
        <v>80</v>
      </c>
      <c r="BK252" s="99">
        <f>ROUND(P252*H252,2)</f>
        <v>4214</v>
      </c>
      <c r="BL252" s="12" t="s">
        <v>290</v>
      </c>
      <c r="BM252" s="12" t="s">
        <v>582</v>
      </c>
    </row>
    <row r="253" spans="2:65" s="1" customFormat="1">
      <c r="B253" s="30"/>
      <c r="C253" s="31"/>
      <c r="D253" s="198" t="s">
        <v>164</v>
      </c>
      <c r="E253" s="31"/>
      <c r="F253" s="199" t="s">
        <v>581</v>
      </c>
      <c r="G253" s="31"/>
      <c r="H253" s="31"/>
      <c r="I253" s="112"/>
      <c r="J253" s="112"/>
      <c r="K253" s="31"/>
      <c r="L253" s="31"/>
      <c r="M253" s="32"/>
      <c r="N253" s="200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6"/>
      <c r="AT253" s="12" t="s">
        <v>164</v>
      </c>
      <c r="AU253" s="12" t="s">
        <v>72</v>
      </c>
    </row>
    <row r="254" spans="2:65" s="1" customFormat="1" ht="22.5" customHeight="1">
      <c r="B254" s="30"/>
      <c r="C254" s="204" t="s">
        <v>583</v>
      </c>
      <c r="D254" s="204" t="s">
        <v>282</v>
      </c>
      <c r="E254" s="205" t="s">
        <v>584</v>
      </c>
      <c r="F254" s="206" t="s">
        <v>585</v>
      </c>
      <c r="G254" s="207" t="s">
        <v>169</v>
      </c>
      <c r="H254" s="208">
        <v>1</v>
      </c>
      <c r="I254" s="209">
        <v>4361</v>
      </c>
      <c r="J254" s="210"/>
      <c r="K254" s="211">
        <f>ROUND(P254*H254,2)</f>
        <v>4361</v>
      </c>
      <c r="L254" s="206" t="s">
        <v>161</v>
      </c>
      <c r="M254" s="212"/>
      <c r="N254" s="213" t="s">
        <v>1</v>
      </c>
      <c r="O254" s="194" t="s">
        <v>41</v>
      </c>
      <c r="P254" s="195">
        <f>I254+J254</f>
        <v>4361</v>
      </c>
      <c r="Q254" s="195">
        <f>ROUND(I254*H254,2)</f>
        <v>4361</v>
      </c>
      <c r="R254" s="195">
        <f>ROUND(J254*H254,2)</f>
        <v>0</v>
      </c>
      <c r="S254" s="55"/>
      <c r="T254" s="196">
        <f>S254*H254</f>
        <v>0</v>
      </c>
      <c r="U254" s="196">
        <v>0</v>
      </c>
      <c r="V254" s="196">
        <f>U254*H254</f>
        <v>0</v>
      </c>
      <c r="W254" s="196">
        <v>0</v>
      </c>
      <c r="X254" s="196">
        <f>W254*H254</f>
        <v>0</v>
      </c>
      <c r="Y254" s="197" t="s">
        <v>1</v>
      </c>
      <c r="AR254" s="12" t="s">
        <v>290</v>
      </c>
      <c r="AT254" s="12" t="s">
        <v>282</v>
      </c>
      <c r="AU254" s="12" t="s">
        <v>72</v>
      </c>
      <c r="AY254" s="12" t="s">
        <v>155</v>
      </c>
      <c r="BE254" s="99">
        <f>IF(O254="základní",K254,0)</f>
        <v>4361</v>
      </c>
      <c r="BF254" s="99">
        <f>IF(O254="snížená",K254,0)</f>
        <v>0</v>
      </c>
      <c r="BG254" s="99">
        <f>IF(O254="zákl. přenesená",K254,0)</f>
        <v>0</v>
      </c>
      <c r="BH254" s="99">
        <f>IF(O254="sníž. přenesená",K254,0)</f>
        <v>0</v>
      </c>
      <c r="BI254" s="99">
        <f>IF(O254="nulová",K254,0)</f>
        <v>0</v>
      </c>
      <c r="BJ254" s="12" t="s">
        <v>80</v>
      </c>
      <c r="BK254" s="99">
        <f>ROUND(P254*H254,2)</f>
        <v>4361</v>
      </c>
      <c r="BL254" s="12" t="s">
        <v>290</v>
      </c>
      <c r="BM254" s="12" t="s">
        <v>586</v>
      </c>
    </row>
    <row r="255" spans="2:65" s="1" customFormat="1">
      <c r="B255" s="30"/>
      <c r="C255" s="31"/>
      <c r="D255" s="198" t="s">
        <v>164</v>
      </c>
      <c r="E255" s="31"/>
      <c r="F255" s="199" t="s">
        <v>585</v>
      </c>
      <c r="G255" s="31"/>
      <c r="H255" s="31"/>
      <c r="I255" s="112"/>
      <c r="J255" s="112"/>
      <c r="K255" s="31"/>
      <c r="L255" s="31"/>
      <c r="M255" s="32"/>
      <c r="N255" s="200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6"/>
      <c r="AT255" s="12" t="s">
        <v>164</v>
      </c>
      <c r="AU255" s="12" t="s">
        <v>72</v>
      </c>
    </row>
    <row r="256" spans="2:65" s="1" customFormat="1" ht="22.5" customHeight="1">
      <c r="B256" s="30"/>
      <c r="C256" s="204" t="s">
        <v>587</v>
      </c>
      <c r="D256" s="204" t="s">
        <v>282</v>
      </c>
      <c r="E256" s="205" t="s">
        <v>588</v>
      </c>
      <c r="F256" s="206" t="s">
        <v>589</v>
      </c>
      <c r="G256" s="207" t="s">
        <v>169</v>
      </c>
      <c r="H256" s="208">
        <v>1</v>
      </c>
      <c r="I256" s="209">
        <v>4214</v>
      </c>
      <c r="J256" s="210"/>
      <c r="K256" s="211">
        <f>ROUND(P256*H256,2)</f>
        <v>4214</v>
      </c>
      <c r="L256" s="206" t="s">
        <v>161</v>
      </c>
      <c r="M256" s="212"/>
      <c r="N256" s="213" t="s">
        <v>1</v>
      </c>
      <c r="O256" s="194" t="s">
        <v>41</v>
      </c>
      <c r="P256" s="195">
        <f>I256+J256</f>
        <v>4214</v>
      </c>
      <c r="Q256" s="195">
        <f>ROUND(I256*H256,2)</f>
        <v>4214</v>
      </c>
      <c r="R256" s="195">
        <f>ROUND(J256*H256,2)</f>
        <v>0</v>
      </c>
      <c r="S256" s="55"/>
      <c r="T256" s="196">
        <f>S256*H256</f>
        <v>0</v>
      </c>
      <c r="U256" s="196">
        <v>0</v>
      </c>
      <c r="V256" s="196">
        <f>U256*H256</f>
        <v>0</v>
      </c>
      <c r="W256" s="196">
        <v>0</v>
      </c>
      <c r="X256" s="196">
        <f>W256*H256</f>
        <v>0</v>
      </c>
      <c r="Y256" s="197" t="s">
        <v>1</v>
      </c>
      <c r="AR256" s="12" t="s">
        <v>290</v>
      </c>
      <c r="AT256" s="12" t="s">
        <v>282</v>
      </c>
      <c r="AU256" s="12" t="s">
        <v>72</v>
      </c>
      <c r="AY256" s="12" t="s">
        <v>155</v>
      </c>
      <c r="BE256" s="99">
        <f>IF(O256="základní",K256,0)</f>
        <v>4214</v>
      </c>
      <c r="BF256" s="99">
        <f>IF(O256="snížená",K256,0)</f>
        <v>0</v>
      </c>
      <c r="BG256" s="99">
        <f>IF(O256="zákl. přenesená",K256,0)</f>
        <v>0</v>
      </c>
      <c r="BH256" s="99">
        <f>IF(O256="sníž. přenesená",K256,0)</f>
        <v>0</v>
      </c>
      <c r="BI256" s="99">
        <f>IF(O256="nulová",K256,0)</f>
        <v>0</v>
      </c>
      <c r="BJ256" s="12" t="s">
        <v>80</v>
      </c>
      <c r="BK256" s="99">
        <f>ROUND(P256*H256,2)</f>
        <v>4214</v>
      </c>
      <c r="BL256" s="12" t="s">
        <v>290</v>
      </c>
      <c r="BM256" s="12" t="s">
        <v>590</v>
      </c>
    </row>
    <row r="257" spans="2:65" s="1" customFormat="1">
      <c r="B257" s="30"/>
      <c r="C257" s="31"/>
      <c r="D257" s="198" t="s">
        <v>164</v>
      </c>
      <c r="E257" s="31"/>
      <c r="F257" s="199" t="s">
        <v>589</v>
      </c>
      <c r="G257" s="31"/>
      <c r="H257" s="31"/>
      <c r="I257" s="112"/>
      <c r="J257" s="112"/>
      <c r="K257" s="31"/>
      <c r="L257" s="31"/>
      <c r="M257" s="32"/>
      <c r="N257" s="200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6"/>
      <c r="AT257" s="12" t="s">
        <v>164</v>
      </c>
      <c r="AU257" s="12" t="s">
        <v>72</v>
      </c>
    </row>
    <row r="258" spans="2:65" s="1" customFormat="1" ht="22.5" customHeight="1">
      <c r="B258" s="30"/>
      <c r="C258" s="204" t="s">
        <v>591</v>
      </c>
      <c r="D258" s="204" t="s">
        <v>282</v>
      </c>
      <c r="E258" s="205" t="s">
        <v>592</v>
      </c>
      <c r="F258" s="206" t="s">
        <v>593</v>
      </c>
      <c r="G258" s="207" t="s">
        <v>169</v>
      </c>
      <c r="H258" s="208">
        <v>1</v>
      </c>
      <c r="I258" s="209">
        <v>4361</v>
      </c>
      <c r="J258" s="210"/>
      <c r="K258" s="211">
        <f>ROUND(P258*H258,2)</f>
        <v>4361</v>
      </c>
      <c r="L258" s="206" t="s">
        <v>161</v>
      </c>
      <c r="M258" s="212"/>
      <c r="N258" s="213" t="s">
        <v>1</v>
      </c>
      <c r="O258" s="194" t="s">
        <v>41</v>
      </c>
      <c r="P258" s="195">
        <f>I258+J258</f>
        <v>4361</v>
      </c>
      <c r="Q258" s="195">
        <f>ROUND(I258*H258,2)</f>
        <v>4361</v>
      </c>
      <c r="R258" s="195">
        <f>ROUND(J258*H258,2)</f>
        <v>0</v>
      </c>
      <c r="S258" s="55"/>
      <c r="T258" s="196">
        <f>S258*H258</f>
        <v>0</v>
      </c>
      <c r="U258" s="196">
        <v>0</v>
      </c>
      <c r="V258" s="196">
        <f>U258*H258</f>
        <v>0</v>
      </c>
      <c r="W258" s="196">
        <v>0</v>
      </c>
      <c r="X258" s="196">
        <f>W258*H258</f>
        <v>0</v>
      </c>
      <c r="Y258" s="197" t="s">
        <v>1</v>
      </c>
      <c r="AR258" s="12" t="s">
        <v>290</v>
      </c>
      <c r="AT258" s="12" t="s">
        <v>282</v>
      </c>
      <c r="AU258" s="12" t="s">
        <v>72</v>
      </c>
      <c r="AY258" s="12" t="s">
        <v>155</v>
      </c>
      <c r="BE258" s="99">
        <f>IF(O258="základní",K258,0)</f>
        <v>4361</v>
      </c>
      <c r="BF258" s="99">
        <f>IF(O258="snížená",K258,0)</f>
        <v>0</v>
      </c>
      <c r="BG258" s="99">
        <f>IF(O258="zákl. přenesená",K258,0)</f>
        <v>0</v>
      </c>
      <c r="BH258" s="99">
        <f>IF(O258="sníž. přenesená",K258,0)</f>
        <v>0</v>
      </c>
      <c r="BI258" s="99">
        <f>IF(O258="nulová",K258,0)</f>
        <v>0</v>
      </c>
      <c r="BJ258" s="12" t="s">
        <v>80</v>
      </c>
      <c r="BK258" s="99">
        <f>ROUND(P258*H258,2)</f>
        <v>4361</v>
      </c>
      <c r="BL258" s="12" t="s">
        <v>290</v>
      </c>
      <c r="BM258" s="12" t="s">
        <v>594</v>
      </c>
    </row>
    <row r="259" spans="2:65" s="1" customFormat="1">
      <c r="B259" s="30"/>
      <c r="C259" s="31"/>
      <c r="D259" s="198" t="s">
        <v>164</v>
      </c>
      <c r="E259" s="31"/>
      <c r="F259" s="199" t="s">
        <v>593</v>
      </c>
      <c r="G259" s="31"/>
      <c r="H259" s="31"/>
      <c r="I259" s="112"/>
      <c r="J259" s="112"/>
      <c r="K259" s="31"/>
      <c r="L259" s="31"/>
      <c r="M259" s="32"/>
      <c r="N259" s="200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6"/>
      <c r="AT259" s="12" t="s">
        <v>164</v>
      </c>
      <c r="AU259" s="12" t="s">
        <v>72</v>
      </c>
    </row>
    <row r="260" spans="2:65" s="1" customFormat="1" ht="22.5" customHeight="1">
      <c r="B260" s="30"/>
      <c r="C260" s="204" t="s">
        <v>595</v>
      </c>
      <c r="D260" s="204" t="s">
        <v>282</v>
      </c>
      <c r="E260" s="205" t="s">
        <v>596</v>
      </c>
      <c r="F260" s="206" t="s">
        <v>597</v>
      </c>
      <c r="G260" s="207" t="s">
        <v>169</v>
      </c>
      <c r="H260" s="208">
        <v>1</v>
      </c>
      <c r="I260" s="209">
        <v>1127</v>
      </c>
      <c r="J260" s="210"/>
      <c r="K260" s="211">
        <f>ROUND(P260*H260,2)</f>
        <v>1127</v>
      </c>
      <c r="L260" s="206" t="s">
        <v>161</v>
      </c>
      <c r="M260" s="212"/>
      <c r="N260" s="213" t="s">
        <v>1</v>
      </c>
      <c r="O260" s="194" t="s">
        <v>41</v>
      </c>
      <c r="P260" s="195">
        <f>I260+J260</f>
        <v>1127</v>
      </c>
      <c r="Q260" s="195">
        <f>ROUND(I260*H260,2)</f>
        <v>1127</v>
      </c>
      <c r="R260" s="195">
        <f>ROUND(J260*H260,2)</f>
        <v>0</v>
      </c>
      <c r="S260" s="55"/>
      <c r="T260" s="196">
        <f>S260*H260</f>
        <v>0</v>
      </c>
      <c r="U260" s="196">
        <v>0</v>
      </c>
      <c r="V260" s="196">
        <f>U260*H260</f>
        <v>0</v>
      </c>
      <c r="W260" s="196">
        <v>0</v>
      </c>
      <c r="X260" s="196">
        <f>W260*H260</f>
        <v>0</v>
      </c>
      <c r="Y260" s="197" t="s">
        <v>1</v>
      </c>
      <c r="AR260" s="12" t="s">
        <v>290</v>
      </c>
      <c r="AT260" s="12" t="s">
        <v>282</v>
      </c>
      <c r="AU260" s="12" t="s">
        <v>72</v>
      </c>
      <c r="AY260" s="12" t="s">
        <v>155</v>
      </c>
      <c r="BE260" s="99">
        <f>IF(O260="základní",K260,0)</f>
        <v>1127</v>
      </c>
      <c r="BF260" s="99">
        <f>IF(O260="snížená",K260,0)</f>
        <v>0</v>
      </c>
      <c r="BG260" s="99">
        <f>IF(O260="zákl. přenesená",K260,0)</f>
        <v>0</v>
      </c>
      <c r="BH260" s="99">
        <f>IF(O260="sníž. přenesená",K260,0)</f>
        <v>0</v>
      </c>
      <c r="BI260" s="99">
        <f>IF(O260="nulová",K260,0)</f>
        <v>0</v>
      </c>
      <c r="BJ260" s="12" t="s">
        <v>80</v>
      </c>
      <c r="BK260" s="99">
        <f>ROUND(P260*H260,2)</f>
        <v>1127</v>
      </c>
      <c r="BL260" s="12" t="s">
        <v>290</v>
      </c>
      <c r="BM260" s="12" t="s">
        <v>598</v>
      </c>
    </row>
    <row r="261" spans="2:65" s="1" customFormat="1">
      <c r="B261" s="30"/>
      <c r="C261" s="31"/>
      <c r="D261" s="198" t="s">
        <v>164</v>
      </c>
      <c r="E261" s="31"/>
      <c r="F261" s="199" t="s">
        <v>597</v>
      </c>
      <c r="G261" s="31"/>
      <c r="H261" s="31"/>
      <c r="I261" s="112"/>
      <c r="J261" s="112"/>
      <c r="K261" s="31"/>
      <c r="L261" s="31"/>
      <c r="M261" s="32"/>
      <c r="N261" s="200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6"/>
      <c r="AT261" s="12" t="s">
        <v>164</v>
      </c>
      <c r="AU261" s="12" t="s">
        <v>72</v>
      </c>
    </row>
    <row r="262" spans="2:65" s="1" customFormat="1" ht="22.5" customHeight="1">
      <c r="B262" s="30"/>
      <c r="C262" s="204" t="s">
        <v>599</v>
      </c>
      <c r="D262" s="204" t="s">
        <v>282</v>
      </c>
      <c r="E262" s="205" t="s">
        <v>600</v>
      </c>
      <c r="F262" s="206" t="s">
        <v>601</v>
      </c>
      <c r="G262" s="207" t="s">
        <v>169</v>
      </c>
      <c r="H262" s="208">
        <v>1</v>
      </c>
      <c r="I262" s="209">
        <v>946</v>
      </c>
      <c r="J262" s="210"/>
      <c r="K262" s="211">
        <f>ROUND(P262*H262,2)</f>
        <v>946</v>
      </c>
      <c r="L262" s="206" t="s">
        <v>161</v>
      </c>
      <c r="M262" s="212"/>
      <c r="N262" s="213" t="s">
        <v>1</v>
      </c>
      <c r="O262" s="194" t="s">
        <v>41</v>
      </c>
      <c r="P262" s="195">
        <f>I262+J262</f>
        <v>946</v>
      </c>
      <c r="Q262" s="195">
        <f>ROUND(I262*H262,2)</f>
        <v>946</v>
      </c>
      <c r="R262" s="195">
        <f>ROUND(J262*H262,2)</f>
        <v>0</v>
      </c>
      <c r="S262" s="55"/>
      <c r="T262" s="196">
        <f>S262*H262</f>
        <v>0</v>
      </c>
      <c r="U262" s="196">
        <v>0</v>
      </c>
      <c r="V262" s="196">
        <f>U262*H262</f>
        <v>0</v>
      </c>
      <c r="W262" s="196">
        <v>0</v>
      </c>
      <c r="X262" s="196">
        <f>W262*H262</f>
        <v>0</v>
      </c>
      <c r="Y262" s="197" t="s">
        <v>1</v>
      </c>
      <c r="AR262" s="12" t="s">
        <v>290</v>
      </c>
      <c r="AT262" s="12" t="s">
        <v>282</v>
      </c>
      <c r="AU262" s="12" t="s">
        <v>72</v>
      </c>
      <c r="AY262" s="12" t="s">
        <v>155</v>
      </c>
      <c r="BE262" s="99">
        <f>IF(O262="základní",K262,0)</f>
        <v>946</v>
      </c>
      <c r="BF262" s="99">
        <f>IF(O262="snížená",K262,0)</f>
        <v>0</v>
      </c>
      <c r="BG262" s="99">
        <f>IF(O262="zákl. přenesená",K262,0)</f>
        <v>0</v>
      </c>
      <c r="BH262" s="99">
        <f>IF(O262="sníž. přenesená",K262,0)</f>
        <v>0</v>
      </c>
      <c r="BI262" s="99">
        <f>IF(O262="nulová",K262,0)</f>
        <v>0</v>
      </c>
      <c r="BJ262" s="12" t="s">
        <v>80</v>
      </c>
      <c r="BK262" s="99">
        <f>ROUND(P262*H262,2)</f>
        <v>946</v>
      </c>
      <c r="BL262" s="12" t="s">
        <v>290</v>
      </c>
      <c r="BM262" s="12" t="s">
        <v>602</v>
      </c>
    </row>
    <row r="263" spans="2:65" s="1" customFormat="1">
      <c r="B263" s="30"/>
      <c r="C263" s="31"/>
      <c r="D263" s="198" t="s">
        <v>164</v>
      </c>
      <c r="E263" s="31"/>
      <c r="F263" s="199" t="s">
        <v>601</v>
      </c>
      <c r="G263" s="31"/>
      <c r="H263" s="31"/>
      <c r="I263" s="112"/>
      <c r="J263" s="112"/>
      <c r="K263" s="31"/>
      <c r="L263" s="31"/>
      <c r="M263" s="32"/>
      <c r="N263" s="200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6"/>
      <c r="AT263" s="12" t="s">
        <v>164</v>
      </c>
      <c r="AU263" s="12" t="s">
        <v>72</v>
      </c>
    </row>
    <row r="264" spans="2:65" s="1" customFormat="1" ht="22.5" customHeight="1">
      <c r="B264" s="30"/>
      <c r="C264" s="204" t="s">
        <v>603</v>
      </c>
      <c r="D264" s="204" t="s">
        <v>282</v>
      </c>
      <c r="E264" s="205" t="s">
        <v>604</v>
      </c>
      <c r="F264" s="206" t="s">
        <v>605</v>
      </c>
      <c r="G264" s="207" t="s">
        <v>169</v>
      </c>
      <c r="H264" s="208">
        <v>1</v>
      </c>
      <c r="I264" s="209">
        <v>970</v>
      </c>
      <c r="J264" s="210"/>
      <c r="K264" s="211">
        <f>ROUND(P264*H264,2)</f>
        <v>970</v>
      </c>
      <c r="L264" s="206" t="s">
        <v>161</v>
      </c>
      <c r="M264" s="212"/>
      <c r="N264" s="213" t="s">
        <v>1</v>
      </c>
      <c r="O264" s="194" t="s">
        <v>41</v>
      </c>
      <c r="P264" s="195">
        <f>I264+J264</f>
        <v>970</v>
      </c>
      <c r="Q264" s="195">
        <f>ROUND(I264*H264,2)</f>
        <v>970</v>
      </c>
      <c r="R264" s="195">
        <f>ROUND(J264*H264,2)</f>
        <v>0</v>
      </c>
      <c r="S264" s="55"/>
      <c r="T264" s="196">
        <f>S264*H264</f>
        <v>0</v>
      </c>
      <c r="U264" s="196">
        <v>0</v>
      </c>
      <c r="V264" s="196">
        <f>U264*H264</f>
        <v>0</v>
      </c>
      <c r="W264" s="196">
        <v>0</v>
      </c>
      <c r="X264" s="196">
        <f>W264*H264</f>
        <v>0</v>
      </c>
      <c r="Y264" s="197" t="s">
        <v>1</v>
      </c>
      <c r="AR264" s="12" t="s">
        <v>290</v>
      </c>
      <c r="AT264" s="12" t="s">
        <v>282</v>
      </c>
      <c r="AU264" s="12" t="s">
        <v>72</v>
      </c>
      <c r="AY264" s="12" t="s">
        <v>155</v>
      </c>
      <c r="BE264" s="99">
        <f>IF(O264="základní",K264,0)</f>
        <v>970</v>
      </c>
      <c r="BF264" s="99">
        <f>IF(O264="snížená",K264,0)</f>
        <v>0</v>
      </c>
      <c r="BG264" s="99">
        <f>IF(O264="zákl. přenesená",K264,0)</f>
        <v>0</v>
      </c>
      <c r="BH264" s="99">
        <f>IF(O264="sníž. přenesená",K264,0)</f>
        <v>0</v>
      </c>
      <c r="BI264" s="99">
        <f>IF(O264="nulová",K264,0)</f>
        <v>0</v>
      </c>
      <c r="BJ264" s="12" t="s">
        <v>80</v>
      </c>
      <c r="BK264" s="99">
        <f>ROUND(P264*H264,2)</f>
        <v>970</v>
      </c>
      <c r="BL264" s="12" t="s">
        <v>290</v>
      </c>
      <c r="BM264" s="12" t="s">
        <v>606</v>
      </c>
    </row>
    <row r="265" spans="2:65" s="1" customFormat="1">
      <c r="B265" s="30"/>
      <c r="C265" s="31"/>
      <c r="D265" s="198" t="s">
        <v>164</v>
      </c>
      <c r="E265" s="31"/>
      <c r="F265" s="199" t="s">
        <v>605</v>
      </c>
      <c r="G265" s="31"/>
      <c r="H265" s="31"/>
      <c r="I265" s="112"/>
      <c r="J265" s="112"/>
      <c r="K265" s="31"/>
      <c r="L265" s="31"/>
      <c r="M265" s="32"/>
      <c r="N265" s="200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6"/>
      <c r="AT265" s="12" t="s">
        <v>164</v>
      </c>
      <c r="AU265" s="12" t="s">
        <v>72</v>
      </c>
    </row>
    <row r="266" spans="2:65" s="1" customFormat="1" ht="22.5" customHeight="1">
      <c r="B266" s="30"/>
      <c r="C266" s="204" t="s">
        <v>607</v>
      </c>
      <c r="D266" s="204" t="s">
        <v>282</v>
      </c>
      <c r="E266" s="205" t="s">
        <v>608</v>
      </c>
      <c r="F266" s="206" t="s">
        <v>609</v>
      </c>
      <c r="G266" s="207" t="s">
        <v>169</v>
      </c>
      <c r="H266" s="208">
        <v>1</v>
      </c>
      <c r="I266" s="209">
        <v>1333</v>
      </c>
      <c r="J266" s="210"/>
      <c r="K266" s="211">
        <f>ROUND(P266*H266,2)</f>
        <v>1333</v>
      </c>
      <c r="L266" s="206" t="s">
        <v>161</v>
      </c>
      <c r="M266" s="212"/>
      <c r="N266" s="213" t="s">
        <v>1</v>
      </c>
      <c r="O266" s="194" t="s">
        <v>41</v>
      </c>
      <c r="P266" s="195">
        <f>I266+J266</f>
        <v>1333</v>
      </c>
      <c r="Q266" s="195">
        <f>ROUND(I266*H266,2)</f>
        <v>1333</v>
      </c>
      <c r="R266" s="195">
        <f>ROUND(J266*H266,2)</f>
        <v>0</v>
      </c>
      <c r="S266" s="55"/>
      <c r="T266" s="196">
        <f>S266*H266</f>
        <v>0</v>
      </c>
      <c r="U266" s="196">
        <v>0</v>
      </c>
      <c r="V266" s="196">
        <f>U266*H266</f>
        <v>0</v>
      </c>
      <c r="W266" s="196">
        <v>0</v>
      </c>
      <c r="X266" s="196">
        <f>W266*H266</f>
        <v>0</v>
      </c>
      <c r="Y266" s="197" t="s">
        <v>1</v>
      </c>
      <c r="AR266" s="12" t="s">
        <v>290</v>
      </c>
      <c r="AT266" s="12" t="s">
        <v>282</v>
      </c>
      <c r="AU266" s="12" t="s">
        <v>72</v>
      </c>
      <c r="AY266" s="12" t="s">
        <v>155</v>
      </c>
      <c r="BE266" s="99">
        <f>IF(O266="základní",K266,0)</f>
        <v>1333</v>
      </c>
      <c r="BF266" s="99">
        <f>IF(O266="snížená",K266,0)</f>
        <v>0</v>
      </c>
      <c r="BG266" s="99">
        <f>IF(O266="zákl. přenesená",K266,0)</f>
        <v>0</v>
      </c>
      <c r="BH266" s="99">
        <f>IF(O266="sníž. přenesená",K266,0)</f>
        <v>0</v>
      </c>
      <c r="BI266" s="99">
        <f>IF(O266="nulová",K266,0)</f>
        <v>0</v>
      </c>
      <c r="BJ266" s="12" t="s">
        <v>80</v>
      </c>
      <c r="BK266" s="99">
        <f>ROUND(P266*H266,2)</f>
        <v>1333</v>
      </c>
      <c r="BL266" s="12" t="s">
        <v>290</v>
      </c>
      <c r="BM266" s="12" t="s">
        <v>610</v>
      </c>
    </row>
    <row r="267" spans="2:65" s="1" customFormat="1">
      <c r="B267" s="30"/>
      <c r="C267" s="31"/>
      <c r="D267" s="198" t="s">
        <v>164</v>
      </c>
      <c r="E267" s="31"/>
      <c r="F267" s="199" t="s">
        <v>609</v>
      </c>
      <c r="G267" s="31"/>
      <c r="H267" s="31"/>
      <c r="I267" s="112"/>
      <c r="J267" s="112"/>
      <c r="K267" s="31"/>
      <c r="L267" s="31"/>
      <c r="M267" s="32"/>
      <c r="N267" s="200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6"/>
      <c r="AT267" s="12" t="s">
        <v>164</v>
      </c>
      <c r="AU267" s="12" t="s">
        <v>72</v>
      </c>
    </row>
    <row r="268" spans="2:65" s="1" customFormat="1" ht="22.5" customHeight="1">
      <c r="B268" s="30"/>
      <c r="C268" s="204" t="s">
        <v>611</v>
      </c>
      <c r="D268" s="204" t="s">
        <v>282</v>
      </c>
      <c r="E268" s="205" t="s">
        <v>612</v>
      </c>
      <c r="F268" s="206" t="s">
        <v>613</v>
      </c>
      <c r="G268" s="207" t="s">
        <v>169</v>
      </c>
      <c r="H268" s="208">
        <v>1</v>
      </c>
      <c r="I268" s="209">
        <v>4998</v>
      </c>
      <c r="J268" s="210"/>
      <c r="K268" s="211">
        <f>ROUND(P268*H268,2)</f>
        <v>4998</v>
      </c>
      <c r="L268" s="206" t="s">
        <v>161</v>
      </c>
      <c r="M268" s="212"/>
      <c r="N268" s="213" t="s">
        <v>1</v>
      </c>
      <c r="O268" s="194" t="s">
        <v>41</v>
      </c>
      <c r="P268" s="195">
        <f>I268+J268</f>
        <v>4998</v>
      </c>
      <c r="Q268" s="195">
        <f>ROUND(I268*H268,2)</f>
        <v>4998</v>
      </c>
      <c r="R268" s="195">
        <f>ROUND(J268*H268,2)</f>
        <v>0</v>
      </c>
      <c r="S268" s="55"/>
      <c r="T268" s="196">
        <f>S268*H268</f>
        <v>0</v>
      </c>
      <c r="U268" s="196">
        <v>0</v>
      </c>
      <c r="V268" s="196">
        <f>U268*H268</f>
        <v>0</v>
      </c>
      <c r="W268" s="196">
        <v>0</v>
      </c>
      <c r="X268" s="196">
        <f>W268*H268</f>
        <v>0</v>
      </c>
      <c r="Y268" s="197" t="s">
        <v>1</v>
      </c>
      <c r="AR268" s="12" t="s">
        <v>290</v>
      </c>
      <c r="AT268" s="12" t="s">
        <v>282</v>
      </c>
      <c r="AU268" s="12" t="s">
        <v>72</v>
      </c>
      <c r="AY268" s="12" t="s">
        <v>155</v>
      </c>
      <c r="BE268" s="99">
        <f>IF(O268="základní",K268,0)</f>
        <v>4998</v>
      </c>
      <c r="BF268" s="99">
        <f>IF(O268="snížená",K268,0)</f>
        <v>0</v>
      </c>
      <c r="BG268" s="99">
        <f>IF(O268="zákl. přenesená",K268,0)</f>
        <v>0</v>
      </c>
      <c r="BH268" s="99">
        <f>IF(O268="sníž. přenesená",K268,0)</f>
        <v>0</v>
      </c>
      <c r="BI268" s="99">
        <f>IF(O268="nulová",K268,0)</f>
        <v>0</v>
      </c>
      <c r="BJ268" s="12" t="s">
        <v>80</v>
      </c>
      <c r="BK268" s="99">
        <f>ROUND(P268*H268,2)</f>
        <v>4998</v>
      </c>
      <c r="BL268" s="12" t="s">
        <v>290</v>
      </c>
      <c r="BM268" s="12" t="s">
        <v>614</v>
      </c>
    </row>
    <row r="269" spans="2:65" s="1" customFormat="1">
      <c r="B269" s="30"/>
      <c r="C269" s="31"/>
      <c r="D269" s="198" t="s">
        <v>164</v>
      </c>
      <c r="E269" s="31"/>
      <c r="F269" s="199" t="s">
        <v>613</v>
      </c>
      <c r="G269" s="31"/>
      <c r="H269" s="31"/>
      <c r="I269" s="112"/>
      <c r="J269" s="112"/>
      <c r="K269" s="31"/>
      <c r="L269" s="31"/>
      <c r="M269" s="32"/>
      <c r="N269" s="200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6"/>
      <c r="AT269" s="12" t="s">
        <v>164</v>
      </c>
      <c r="AU269" s="12" t="s">
        <v>72</v>
      </c>
    </row>
    <row r="270" spans="2:65" s="1" customFormat="1" ht="22.5" customHeight="1">
      <c r="B270" s="30"/>
      <c r="C270" s="204" t="s">
        <v>615</v>
      </c>
      <c r="D270" s="204" t="s">
        <v>282</v>
      </c>
      <c r="E270" s="205" t="s">
        <v>616</v>
      </c>
      <c r="F270" s="206" t="s">
        <v>617</v>
      </c>
      <c r="G270" s="207" t="s">
        <v>169</v>
      </c>
      <c r="H270" s="208">
        <v>1</v>
      </c>
      <c r="I270" s="209">
        <v>4410</v>
      </c>
      <c r="J270" s="210"/>
      <c r="K270" s="211">
        <f>ROUND(P270*H270,2)</f>
        <v>4410</v>
      </c>
      <c r="L270" s="206" t="s">
        <v>161</v>
      </c>
      <c r="M270" s="212"/>
      <c r="N270" s="213" t="s">
        <v>1</v>
      </c>
      <c r="O270" s="194" t="s">
        <v>41</v>
      </c>
      <c r="P270" s="195">
        <f>I270+J270</f>
        <v>4410</v>
      </c>
      <c r="Q270" s="195">
        <f>ROUND(I270*H270,2)</f>
        <v>4410</v>
      </c>
      <c r="R270" s="195">
        <f>ROUND(J270*H270,2)</f>
        <v>0</v>
      </c>
      <c r="S270" s="55"/>
      <c r="T270" s="196">
        <f>S270*H270</f>
        <v>0</v>
      </c>
      <c r="U270" s="196">
        <v>0</v>
      </c>
      <c r="V270" s="196">
        <f>U270*H270</f>
        <v>0</v>
      </c>
      <c r="W270" s="196">
        <v>0</v>
      </c>
      <c r="X270" s="196">
        <f>W270*H270</f>
        <v>0</v>
      </c>
      <c r="Y270" s="197" t="s">
        <v>1</v>
      </c>
      <c r="AR270" s="12" t="s">
        <v>290</v>
      </c>
      <c r="AT270" s="12" t="s">
        <v>282</v>
      </c>
      <c r="AU270" s="12" t="s">
        <v>72</v>
      </c>
      <c r="AY270" s="12" t="s">
        <v>155</v>
      </c>
      <c r="BE270" s="99">
        <f>IF(O270="základní",K270,0)</f>
        <v>4410</v>
      </c>
      <c r="BF270" s="99">
        <f>IF(O270="snížená",K270,0)</f>
        <v>0</v>
      </c>
      <c r="BG270" s="99">
        <f>IF(O270="zákl. přenesená",K270,0)</f>
        <v>0</v>
      </c>
      <c r="BH270" s="99">
        <f>IF(O270="sníž. přenesená",K270,0)</f>
        <v>0</v>
      </c>
      <c r="BI270" s="99">
        <f>IF(O270="nulová",K270,0)</f>
        <v>0</v>
      </c>
      <c r="BJ270" s="12" t="s">
        <v>80</v>
      </c>
      <c r="BK270" s="99">
        <f>ROUND(P270*H270,2)</f>
        <v>4410</v>
      </c>
      <c r="BL270" s="12" t="s">
        <v>290</v>
      </c>
      <c r="BM270" s="12" t="s">
        <v>618</v>
      </c>
    </row>
    <row r="271" spans="2:65" s="1" customFormat="1">
      <c r="B271" s="30"/>
      <c r="C271" s="31"/>
      <c r="D271" s="198" t="s">
        <v>164</v>
      </c>
      <c r="E271" s="31"/>
      <c r="F271" s="199" t="s">
        <v>617</v>
      </c>
      <c r="G271" s="31"/>
      <c r="H271" s="31"/>
      <c r="I271" s="112"/>
      <c r="J271" s="112"/>
      <c r="K271" s="31"/>
      <c r="L271" s="31"/>
      <c r="M271" s="32"/>
      <c r="N271" s="200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6"/>
      <c r="AT271" s="12" t="s">
        <v>164</v>
      </c>
      <c r="AU271" s="12" t="s">
        <v>72</v>
      </c>
    </row>
    <row r="272" spans="2:65" s="1" customFormat="1" ht="22.5" customHeight="1">
      <c r="B272" s="30"/>
      <c r="C272" s="204" t="s">
        <v>619</v>
      </c>
      <c r="D272" s="204" t="s">
        <v>282</v>
      </c>
      <c r="E272" s="205" t="s">
        <v>620</v>
      </c>
      <c r="F272" s="206" t="s">
        <v>621</v>
      </c>
      <c r="G272" s="207" t="s">
        <v>169</v>
      </c>
      <c r="H272" s="208">
        <v>1</v>
      </c>
      <c r="I272" s="209">
        <v>3900</v>
      </c>
      <c r="J272" s="210"/>
      <c r="K272" s="211">
        <f>ROUND(P272*H272,2)</f>
        <v>3900</v>
      </c>
      <c r="L272" s="206" t="s">
        <v>161</v>
      </c>
      <c r="M272" s="212"/>
      <c r="N272" s="213" t="s">
        <v>1</v>
      </c>
      <c r="O272" s="194" t="s">
        <v>41</v>
      </c>
      <c r="P272" s="195">
        <f>I272+J272</f>
        <v>3900</v>
      </c>
      <c r="Q272" s="195">
        <f>ROUND(I272*H272,2)</f>
        <v>3900</v>
      </c>
      <c r="R272" s="195">
        <f>ROUND(J272*H272,2)</f>
        <v>0</v>
      </c>
      <c r="S272" s="55"/>
      <c r="T272" s="196">
        <f>S272*H272</f>
        <v>0</v>
      </c>
      <c r="U272" s="196">
        <v>0</v>
      </c>
      <c r="V272" s="196">
        <f>U272*H272</f>
        <v>0</v>
      </c>
      <c r="W272" s="196">
        <v>0</v>
      </c>
      <c r="X272" s="196">
        <f>W272*H272</f>
        <v>0</v>
      </c>
      <c r="Y272" s="197" t="s">
        <v>1</v>
      </c>
      <c r="AR272" s="12" t="s">
        <v>290</v>
      </c>
      <c r="AT272" s="12" t="s">
        <v>282</v>
      </c>
      <c r="AU272" s="12" t="s">
        <v>72</v>
      </c>
      <c r="AY272" s="12" t="s">
        <v>155</v>
      </c>
      <c r="BE272" s="99">
        <f>IF(O272="základní",K272,0)</f>
        <v>3900</v>
      </c>
      <c r="BF272" s="99">
        <f>IF(O272="snížená",K272,0)</f>
        <v>0</v>
      </c>
      <c r="BG272" s="99">
        <f>IF(O272="zákl. přenesená",K272,0)</f>
        <v>0</v>
      </c>
      <c r="BH272" s="99">
        <f>IF(O272="sníž. přenesená",K272,0)</f>
        <v>0</v>
      </c>
      <c r="BI272" s="99">
        <f>IF(O272="nulová",K272,0)</f>
        <v>0</v>
      </c>
      <c r="BJ272" s="12" t="s">
        <v>80</v>
      </c>
      <c r="BK272" s="99">
        <f>ROUND(P272*H272,2)</f>
        <v>3900</v>
      </c>
      <c r="BL272" s="12" t="s">
        <v>290</v>
      </c>
      <c r="BM272" s="12" t="s">
        <v>622</v>
      </c>
    </row>
    <row r="273" spans="2:65" s="1" customFormat="1">
      <c r="B273" s="30"/>
      <c r="C273" s="31"/>
      <c r="D273" s="198" t="s">
        <v>164</v>
      </c>
      <c r="E273" s="31"/>
      <c r="F273" s="199" t="s">
        <v>621</v>
      </c>
      <c r="G273" s="31"/>
      <c r="H273" s="31"/>
      <c r="I273" s="112"/>
      <c r="J273" s="112"/>
      <c r="K273" s="31"/>
      <c r="L273" s="31"/>
      <c r="M273" s="32"/>
      <c r="N273" s="200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6"/>
      <c r="AT273" s="12" t="s">
        <v>164</v>
      </c>
      <c r="AU273" s="12" t="s">
        <v>72</v>
      </c>
    </row>
    <row r="274" spans="2:65" s="1" customFormat="1" ht="22.5" customHeight="1">
      <c r="B274" s="30"/>
      <c r="C274" s="204" t="s">
        <v>623</v>
      </c>
      <c r="D274" s="204" t="s">
        <v>282</v>
      </c>
      <c r="E274" s="205" t="s">
        <v>624</v>
      </c>
      <c r="F274" s="206" t="s">
        <v>625</v>
      </c>
      <c r="G274" s="207" t="s">
        <v>169</v>
      </c>
      <c r="H274" s="208">
        <v>1</v>
      </c>
      <c r="I274" s="209">
        <v>3430</v>
      </c>
      <c r="J274" s="210"/>
      <c r="K274" s="211">
        <f>ROUND(P274*H274,2)</f>
        <v>3430</v>
      </c>
      <c r="L274" s="206" t="s">
        <v>161</v>
      </c>
      <c r="M274" s="212"/>
      <c r="N274" s="213" t="s">
        <v>1</v>
      </c>
      <c r="O274" s="194" t="s">
        <v>41</v>
      </c>
      <c r="P274" s="195">
        <f>I274+J274</f>
        <v>3430</v>
      </c>
      <c r="Q274" s="195">
        <f>ROUND(I274*H274,2)</f>
        <v>3430</v>
      </c>
      <c r="R274" s="195">
        <f>ROUND(J274*H274,2)</f>
        <v>0</v>
      </c>
      <c r="S274" s="55"/>
      <c r="T274" s="196">
        <f>S274*H274</f>
        <v>0</v>
      </c>
      <c r="U274" s="196">
        <v>0</v>
      </c>
      <c r="V274" s="196">
        <f>U274*H274</f>
        <v>0</v>
      </c>
      <c r="W274" s="196">
        <v>0</v>
      </c>
      <c r="X274" s="196">
        <f>W274*H274</f>
        <v>0</v>
      </c>
      <c r="Y274" s="197" t="s">
        <v>1</v>
      </c>
      <c r="AR274" s="12" t="s">
        <v>290</v>
      </c>
      <c r="AT274" s="12" t="s">
        <v>282</v>
      </c>
      <c r="AU274" s="12" t="s">
        <v>72</v>
      </c>
      <c r="AY274" s="12" t="s">
        <v>155</v>
      </c>
      <c r="BE274" s="99">
        <f>IF(O274="základní",K274,0)</f>
        <v>3430</v>
      </c>
      <c r="BF274" s="99">
        <f>IF(O274="snížená",K274,0)</f>
        <v>0</v>
      </c>
      <c r="BG274" s="99">
        <f>IF(O274="zákl. přenesená",K274,0)</f>
        <v>0</v>
      </c>
      <c r="BH274" s="99">
        <f>IF(O274="sníž. přenesená",K274,0)</f>
        <v>0</v>
      </c>
      <c r="BI274" s="99">
        <f>IF(O274="nulová",K274,0)</f>
        <v>0</v>
      </c>
      <c r="BJ274" s="12" t="s">
        <v>80</v>
      </c>
      <c r="BK274" s="99">
        <f>ROUND(P274*H274,2)</f>
        <v>3430</v>
      </c>
      <c r="BL274" s="12" t="s">
        <v>290</v>
      </c>
      <c r="BM274" s="12" t="s">
        <v>626</v>
      </c>
    </row>
    <row r="275" spans="2:65" s="1" customFormat="1">
      <c r="B275" s="30"/>
      <c r="C275" s="31"/>
      <c r="D275" s="198" t="s">
        <v>164</v>
      </c>
      <c r="E275" s="31"/>
      <c r="F275" s="199" t="s">
        <v>625</v>
      </c>
      <c r="G275" s="31"/>
      <c r="H275" s="31"/>
      <c r="I275" s="112"/>
      <c r="J275" s="112"/>
      <c r="K275" s="31"/>
      <c r="L275" s="31"/>
      <c r="M275" s="32"/>
      <c r="N275" s="200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6"/>
      <c r="AT275" s="12" t="s">
        <v>164</v>
      </c>
      <c r="AU275" s="12" t="s">
        <v>72</v>
      </c>
    </row>
    <row r="276" spans="2:65" s="1" customFormat="1" ht="22.5" customHeight="1">
      <c r="B276" s="30"/>
      <c r="C276" s="204" t="s">
        <v>627</v>
      </c>
      <c r="D276" s="204" t="s">
        <v>282</v>
      </c>
      <c r="E276" s="205" t="s">
        <v>628</v>
      </c>
      <c r="F276" s="206" t="s">
        <v>629</v>
      </c>
      <c r="G276" s="207" t="s">
        <v>169</v>
      </c>
      <c r="H276" s="208">
        <v>1</v>
      </c>
      <c r="I276" s="209">
        <v>343</v>
      </c>
      <c r="J276" s="210"/>
      <c r="K276" s="211">
        <f>ROUND(P276*H276,2)</f>
        <v>343</v>
      </c>
      <c r="L276" s="206" t="s">
        <v>161</v>
      </c>
      <c r="M276" s="212"/>
      <c r="N276" s="213" t="s">
        <v>1</v>
      </c>
      <c r="O276" s="194" t="s">
        <v>41</v>
      </c>
      <c r="P276" s="195">
        <f>I276+J276</f>
        <v>343</v>
      </c>
      <c r="Q276" s="195">
        <f>ROUND(I276*H276,2)</f>
        <v>343</v>
      </c>
      <c r="R276" s="195">
        <f>ROUND(J276*H276,2)</f>
        <v>0</v>
      </c>
      <c r="S276" s="55"/>
      <c r="T276" s="196">
        <f>S276*H276</f>
        <v>0</v>
      </c>
      <c r="U276" s="196">
        <v>0</v>
      </c>
      <c r="V276" s="196">
        <f>U276*H276</f>
        <v>0</v>
      </c>
      <c r="W276" s="196">
        <v>0</v>
      </c>
      <c r="X276" s="196">
        <f>W276*H276</f>
        <v>0</v>
      </c>
      <c r="Y276" s="197" t="s">
        <v>1</v>
      </c>
      <c r="AR276" s="12" t="s">
        <v>290</v>
      </c>
      <c r="AT276" s="12" t="s">
        <v>282</v>
      </c>
      <c r="AU276" s="12" t="s">
        <v>72</v>
      </c>
      <c r="AY276" s="12" t="s">
        <v>155</v>
      </c>
      <c r="BE276" s="99">
        <f>IF(O276="základní",K276,0)</f>
        <v>343</v>
      </c>
      <c r="BF276" s="99">
        <f>IF(O276="snížená",K276,0)</f>
        <v>0</v>
      </c>
      <c r="BG276" s="99">
        <f>IF(O276="zákl. přenesená",K276,0)</f>
        <v>0</v>
      </c>
      <c r="BH276" s="99">
        <f>IF(O276="sníž. přenesená",K276,0)</f>
        <v>0</v>
      </c>
      <c r="BI276" s="99">
        <f>IF(O276="nulová",K276,0)</f>
        <v>0</v>
      </c>
      <c r="BJ276" s="12" t="s">
        <v>80</v>
      </c>
      <c r="BK276" s="99">
        <f>ROUND(P276*H276,2)</f>
        <v>343</v>
      </c>
      <c r="BL276" s="12" t="s">
        <v>290</v>
      </c>
      <c r="BM276" s="12" t="s">
        <v>630</v>
      </c>
    </row>
    <row r="277" spans="2:65" s="1" customFormat="1">
      <c r="B277" s="30"/>
      <c r="C277" s="31"/>
      <c r="D277" s="198" t="s">
        <v>164</v>
      </c>
      <c r="E277" s="31"/>
      <c r="F277" s="199" t="s">
        <v>629</v>
      </c>
      <c r="G277" s="31"/>
      <c r="H277" s="31"/>
      <c r="I277" s="112"/>
      <c r="J277" s="112"/>
      <c r="K277" s="31"/>
      <c r="L277" s="31"/>
      <c r="M277" s="32"/>
      <c r="N277" s="200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6"/>
      <c r="AT277" s="12" t="s">
        <v>164</v>
      </c>
      <c r="AU277" s="12" t="s">
        <v>72</v>
      </c>
    </row>
    <row r="278" spans="2:65" s="1" customFormat="1" ht="22.5" customHeight="1">
      <c r="B278" s="30"/>
      <c r="C278" s="204" t="s">
        <v>631</v>
      </c>
      <c r="D278" s="204" t="s">
        <v>282</v>
      </c>
      <c r="E278" s="205" t="s">
        <v>632</v>
      </c>
      <c r="F278" s="206" t="s">
        <v>633</v>
      </c>
      <c r="G278" s="207" t="s">
        <v>169</v>
      </c>
      <c r="H278" s="208">
        <v>1</v>
      </c>
      <c r="I278" s="209">
        <v>15</v>
      </c>
      <c r="J278" s="210"/>
      <c r="K278" s="211">
        <f>ROUND(P278*H278,2)</f>
        <v>15</v>
      </c>
      <c r="L278" s="206" t="s">
        <v>161</v>
      </c>
      <c r="M278" s="212"/>
      <c r="N278" s="213" t="s">
        <v>1</v>
      </c>
      <c r="O278" s="194" t="s">
        <v>41</v>
      </c>
      <c r="P278" s="195">
        <f>I278+J278</f>
        <v>15</v>
      </c>
      <c r="Q278" s="195">
        <f>ROUND(I278*H278,2)</f>
        <v>15</v>
      </c>
      <c r="R278" s="195">
        <f>ROUND(J278*H278,2)</f>
        <v>0</v>
      </c>
      <c r="S278" s="55"/>
      <c r="T278" s="196">
        <f>S278*H278</f>
        <v>0</v>
      </c>
      <c r="U278" s="196">
        <v>0</v>
      </c>
      <c r="V278" s="196">
        <f>U278*H278</f>
        <v>0</v>
      </c>
      <c r="W278" s="196">
        <v>0</v>
      </c>
      <c r="X278" s="196">
        <f>W278*H278</f>
        <v>0</v>
      </c>
      <c r="Y278" s="197" t="s">
        <v>1</v>
      </c>
      <c r="AR278" s="12" t="s">
        <v>290</v>
      </c>
      <c r="AT278" s="12" t="s">
        <v>282</v>
      </c>
      <c r="AU278" s="12" t="s">
        <v>72</v>
      </c>
      <c r="AY278" s="12" t="s">
        <v>155</v>
      </c>
      <c r="BE278" s="99">
        <f>IF(O278="základní",K278,0)</f>
        <v>15</v>
      </c>
      <c r="BF278" s="99">
        <f>IF(O278="snížená",K278,0)</f>
        <v>0</v>
      </c>
      <c r="BG278" s="99">
        <f>IF(O278="zákl. přenesená",K278,0)</f>
        <v>0</v>
      </c>
      <c r="BH278" s="99">
        <f>IF(O278="sníž. přenesená",K278,0)</f>
        <v>0</v>
      </c>
      <c r="BI278" s="99">
        <f>IF(O278="nulová",K278,0)</f>
        <v>0</v>
      </c>
      <c r="BJ278" s="12" t="s">
        <v>80</v>
      </c>
      <c r="BK278" s="99">
        <f>ROUND(P278*H278,2)</f>
        <v>15</v>
      </c>
      <c r="BL278" s="12" t="s">
        <v>290</v>
      </c>
      <c r="BM278" s="12" t="s">
        <v>634</v>
      </c>
    </row>
    <row r="279" spans="2:65" s="1" customFormat="1">
      <c r="B279" s="30"/>
      <c r="C279" s="31"/>
      <c r="D279" s="198" t="s">
        <v>164</v>
      </c>
      <c r="E279" s="31"/>
      <c r="F279" s="199" t="s">
        <v>633</v>
      </c>
      <c r="G279" s="31"/>
      <c r="H279" s="31"/>
      <c r="I279" s="112"/>
      <c r="J279" s="112"/>
      <c r="K279" s="31"/>
      <c r="L279" s="31"/>
      <c r="M279" s="32"/>
      <c r="N279" s="200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6"/>
      <c r="AT279" s="12" t="s">
        <v>164</v>
      </c>
      <c r="AU279" s="12" t="s">
        <v>72</v>
      </c>
    </row>
    <row r="280" spans="2:65" s="1" customFormat="1" ht="22.5" customHeight="1">
      <c r="B280" s="30"/>
      <c r="C280" s="204" t="s">
        <v>635</v>
      </c>
      <c r="D280" s="204" t="s">
        <v>282</v>
      </c>
      <c r="E280" s="205" t="s">
        <v>636</v>
      </c>
      <c r="F280" s="206" t="s">
        <v>637</v>
      </c>
      <c r="G280" s="207" t="s">
        <v>169</v>
      </c>
      <c r="H280" s="208">
        <v>1</v>
      </c>
      <c r="I280" s="209">
        <v>1411</v>
      </c>
      <c r="J280" s="210"/>
      <c r="K280" s="211">
        <f>ROUND(P280*H280,2)</f>
        <v>1411</v>
      </c>
      <c r="L280" s="206" t="s">
        <v>161</v>
      </c>
      <c r="M280" s="212"/>
      <c r="N280" s="213" t="s">
        <v>1</v>
      </c>
      <c r="O280" s="194" t="s">
        <v>41</v>
      </c>
      <c r="P280" s="195">
        <f>I280+J280</f>
        <v>1411</v>
      </c>
      <c r="Q280" s="195">
        <f>ROUND(I280*H280,2)</f>
        <v>1411</v>
      </c>
      <c r="R280" s="195">
        <f>ROUND(J280*H280,2)</f>
        <v>0</v>
      </c>
      <c r="S280" s="55"/>
      <c r="T280" s="196">
        <f>S280*H280</f>
        <v>0</v>
      </c>
      <c r="U280" s="196">
        <v>0</v>
      </c>
      <c r="V280" s="196">
        <f>U280*H280</f>
        <v>0</v>
      </c>
      <c r="W280" s="196">
        <v>0</v>
      </c>
      <c r="X280" s="196">
        <f>W280*H280</f>
        <v>0</v>
      </c>
      <c r="Y280" s="197" t="s">
        <v>1</v>
      </c>
      <c r="AR280" s="12" t="s">
        <v>290</v>
      </c>
      <c r="AT280" s="12" t="s">
        <v>282</v>
      </c>
      <c r="AU280" s="12" t="s">
        <v>72</v>
      </c>
      <c r="AY280" s="12" t="s">
        <v>155</v>
      </c>
      <c r="BE280" s="99">
        <f>IF(O280="základní",K280,0)</f>
        <v>1411</v>
      </c>
      <c r="BF280" s="99">
        <f>IF(O280="snížená",K280,0)</f>
        <v>0</v>
      </c>
      <c r="BG280" s="99">
        <f>IF(O280="zákl. přenesená",K280,0)</f>
        <v>0</v>
      </c>
      <c r="BH280" s="99">
        <f>IF(O280="sníž. přenesená",K280,0)</f>
        <v>0</v>
      </c>
      <c r="BI280" s="99">
        <f>IF(O280="nulová",K280,0)</f>
        <v>0</v>
      </c>
      <c r="BJ280" s="12" t="s">
        <v>80</v>
      </c>
      <c r="BK280" s="99">
        <f>ROUND(P280*H280,2)</f>
        <v>1411</v>
      </c>
      <c r="BL280" s="12" t="s">
        <v>290</v>
      </c>
      <c r="BM280" s="12" t="s">
        <v>638</v>
      </c>
    </row>
    <row r="281" spans="2:65" s="1" customFormat="1">
      <c r="B281" s="30"/>
      <c r="C281" s="31"/>
      <c r="D281" s="198" t="s">
        <v>164</v>
      </c>
      <c r="E281" s="31"/>
      <c r="F281" s="199" t="s">
        <v>637</v>
      </c>
      <c r="G281" s="31"/>
      <c r="H281" s="31"/>
      <c r="I281" s="112"/>
      <c r="J281" s="112"/>
      <c r="K281" s="31"/>
      <c r="L281" s="31"/>
      <c r="M281" s="32"/>
      <c r="N281" s="200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6"/>
      <c r="AT281" s="12" t="s">
        <v>164</v>
      </c>
      <c r="AU281" s="12" t="s">
        <v>72</v>
      </c>
    </row>
    <row r="282" spans="2:65" s="1" customFormat="1" ht="22.5" customHeight="1">
      <c r="B282" s="30"/>
      <c r="C282" s="204" t="s">
        <v>639</v>
      </c>
      <c r="D282" s="204" t="s">
        <v>282</v>
      </c>
      <c r="E282" s="205" t="s">
        <v>640</v>
      </c>
      <c r="F282" s="206" t="s">
        <v>641</v>
      </c>
      <c r="G282" s="207" t="s">
        <v>169</v>
      </c>
      <c r="H282" s="208">
        <v>1</v>
      </c>
      <c r="I282" s="209">
        <v>1186</v>
      </c>
      <c r="J282" s="210"/>
      <c r="K282" s="211">
        <f>ROUND(P282*H282,2)</f>
        <v>1186</v>
      </c>
      <c r="L282" s="206" t="s">
        <v>161</v>
      </c>
      <c r="M282" s="212"/>
      <c r="N282" s="213" t="s">
        <v>1</v>
      </c>
      <c r="O282" s="194" t="s">
        <v>41</v>
      </c>
      <c r="P282" s="195">
        <f>I282+J282</f>
        <v>1186</v>
      </c>
      <c r="Q282" s="195">
        <f>ROUND(I282*H282,2)</f>
        <v>1186</v>
      </c>
      <c r="R282" s="195">
        <f>ROUND(J282*H282,2)</f>
        <v>0</v>
      </c>
      <c r="S282" s="55"/>
      <c r="T282" s="196">
        <f>S282*H282</f>
        <v>0</v>
      </c>
      <c r="U282" s="196">
        <v>0</v>
      </c>
      <c r="V282" s="196">
        <f>U282*H282</f>
        <v>0</v>
      </c>
      <c r="W282" s="196">
        <v>0</v>
      </c>
      <c r="X282" s="196">
        <f>W282*H282</f>
        <v>0</v>
      </c>
      <c r="Y282" s="197" t="s">
        <v>1</v>
      </c>
      <c r="AR282" s="12" t="s">
        <v>290</v>
      </c>
      <c r="AT282" s="12" t="s">
        <v>282</v>
      </c>
      <c r="AU282" s="12" t="s">
        <v>72</v>
      </c>
      <c r="AY282" s="12" t="s">
        <v>155</v>
      </c>
      <c r="BE282" s="99">
        <f>IF(O282="základní",K282,0)</f>
        <v>1186</v>
      </c>
      <c r="BF282" s="99">
        <f>IF(O282="snížená",K282,0)</f>
        <v>0</v>
      </c>
      <c r="BG282" s="99">
        <f>IF(O282="zákl. přenesená",K282,0)</f>
        <v>0</v>
      </c>
      <c r="BH282" s="99">
        <f>IF(O282="sníž. přenesená",K282,0)</f>
        <v>0</v>
      </c>
      <c r="BI282" s="99">
        <f>IF(O282="nulová",K282,0)</f>
        <v>0</v>
      </c>
      <c r="BJ282" s="12" t="s">
        <v>80</v>
      </c>
      <c r="BK282" s="99">
        <f>ROUND(P282*H282,2)</f>
        <v>1186</v>
      </c>
      <c r="BL282" s="12" t="s">
        <v>290</v>
      </c>
      <c r="BM282" s="12" t="s">
        <v>642</v>
      </c>
    </row>
    <row r="283" spans="2:65" s="1" customFormat="1">
      <c r="B283" s="30"/>
      <c r="C283" s="31"/>
      <c r="D283" s="198" t="s">
        <v>164</v>
      </c>
      <c r="E283" s="31"/>
      <c r="F283" s="199" t="s">
        <v>641</v>
      </c>
      <c r="G283" s="31"/>
      <c r="H283" s="31"/>
      <c r="I283" s="112"/>
      <c r="J283" s="112"/>
      <c r="K283" s="31"/>
      <c r="L283" s="31"/>
      <c r="M283" s="32"/>
      <c r="N283" s="200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6"/>
      <c r="AT283" s="12" t="s">
        <v>164</v>
      </c>
      <c r="AU283" s="12" t="s">
        <v>72</v>
      </c>
    </row>
    <row r="284" spans="2:65" s="1" customFormat="1" ht="22.5" customHeight="1">
      <c r="B284" s="30"/>
      <c r="C284" s="204" t="s">
        <v>643</v>
      </c>
      <c r="D284" s="204" t="s">
        <v>282</v>
      </c>
      <c r="E284" s="205" t="s">
        <v>644</v>
      </c>
      <c r="F284" s="206" t="s">
        <v>645</v>
      </c>
      <c r="G284" s="207" t="s">
        <v>169</v>
      </c>
      <c r="H284" s="208">
        <v>1</v>
      </c>
      <c r="I284" s="209">
        <v>701</v>
      </c>
      <c r="J284" s="210"/>
      <c r="K284" s="211">
        <f>ROUND(P284*H284,2)</f>
        <v>701</v>
      </c>
      <c r="L284" s="206" t="s">
        <v>161</v>
      </c>
      <c r="M284" s="212"/>
      <c r="N284" s="213" t="s">
        <v>1</v>
      </c>
      <c r="O284" s="194" t="s">
        <v>41</v>
      </c>
      <c r="P284" s="195">
        <f>I284+J284</f>
        <v>701</v>
      </c>
      <c r="Q284" s="195">
        <f>ROUND(I284*H284,2)</f>
        <v>701</v>
      </c>
      <c r="R284" s="195">
        <f>ROUND(J284*H284,2)</f>
        <v>0</v>
      </c>
      <c r="S284" s="55"/>
      <c r="T284" s="196">
        <f>S284*H284</f>
        <v>0</v>
      </c>
      <c r="U284" s="196">
        <v>0</v>
      </c>
      <c r="V284" s="196">
        <f>U284*H284</f>
        <v>0</v>
      </c>
      <c r="W284" s="196">
        <v>0</v>
      </c>
      <c r="X284" s="196">
        <f>W284*H284</f>
        <v>0</v>
      </c>
      <c r="Y284" s="197" t="s">
        <v>1</v>
      </c>
      <c r="AR284" s="12" t="s">
        <v>290</v>
      </c>
      <c r="AT284" s="12" t="s">
        <v>282</v>
      </c>
      <c r="AU284" s="12" t="s">
        <v>72</v>
      </c>
      <c r="AY284" s="12" t="s">
        <v>155</v>
      </c>
      <c r="BE284" s="99">
        <f>IF(O284="základní",K284,0)</f>
        <v>701</v>
      </c>
      <c r="BF284" s="99">
        <f>IF(O284="snížená",K284,0)</f>
        <v>0</v>
      </c>
      <c r="BG284" s="99">
        <f>IF(O284="zákl. přenesená",K284,0)</f>
        <v>0</v>
      </c>
      <c r="BH284" s="99">
        <f>IF(O284="sníž. přenesená",K284,0)</f>
        <v>0</v>
      </c>
      <c r="BI284" s="99">
        <f>IF(O284="nulová",K284,0)</f>
        <v>0</v>
      </c>
      <c r="BJ284" s="12" t="s">
        <v>80</v>
      </c>
      <c r="BK284" s="99">
        <f>ROUND(P284*H284,2)</f>
        <v>701</v>
      </c>
      <c r="BL284" s="12" t="s">
        <v>290</v>
      </c>
      <c r="BM284" s="12" t="s">
        <v>646</v>
      </c>
    </row>
    <row r="285" spans="2:65" s="1" customFormat="1">
      <c r="B285" s="30"/>
      <c r="C285" s="31"/>
      <c r="D285" s="198" t="s">
        <v>164</v>
      </c>
      <c r="E285" s="31"/>
      <c r="F285" s="199" t="s">
        <v>645</v>
      </c>
      <c r="G285" s="31"/>
      <c r="H285" s="31"/>
      <c r="I285" s="112"/>
      <c r="J285" s="112"/>
      <c r="K285" s="31"/>
      <c r="L285" s="31"/>
      <c r="M285" s="32"/>
      <c r="N285" s="200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6"/>
      <c r="AT285" s="12" t="s">
        <v>164</v>
      </c>
      <c r="AU285" s="12" t="s">
        <v>72</v>
      </c>
    </row>
    <row r="286" spans="2:65" s="1" customFormat="1" ht="22.5" customHeight="1">
      <c r="B286" s="30"/>
      <c r="C286" s="204" t="s">
        <v>647</v>
      </c>
      <c r="D286" s="204" t="s">
        <v>282</v>
      </c>
      <c r="E286" s="205" t="s">
        <v>648</v>
      </c>
      <c r="F286" s="206" t="s">
        <v>649</v>
      </c>
      <c r="G286" s="207" t="s">
        <v>169</v>
      </c>
      <c r="H286" s="208">
        <v>1</v>
      </c>
      <c r="I286" s="209">
        <v>9604</v>
      </c>
      <c r="J286" s="210"/>
      <c r="K286" s="211">
        <f>ROUND(P286*H286,2)</f>
        <v>9604</v>
      </c>
      <c r="L286" s="206" t="s">
        <v>161</v>
      </c>
      <c r="M286" s="212"/>
      <c r="N286" s="213" t="s">
        <v>1</v>
      </c>
      <c r="O286" s="194" t="s">
        <v>41</v>
      </c>
      <c r="P286" s="195">
        <f>I286+J286</f>
        <v>9604</v>
      </c>
      <c r="Q286" s="195">
        <f>ROUND(I286*H286,2)</f>
        <v>9604</v>
      </c>
      <c r="R286" s="195">
        <f>ROUND(J286*H286,2)</f>
        <v>0</v>
      </c>
      <c r="S286" s="55"/>
      <c r="T286" s="196">
        <f>S286*H286</f>
        <v>0</v>
      </c>
      <c r="U286" s="196">
        <v>0</v>
      </c>
      <c r="V286" s="196">
        <f>U286*H286</f>
        <v>0</v>
      </c>
      <c r="W286" s="196">
        <v>0</v>
      </c>
      <c r="X286" s="196">
        <f>W286*H286</f>
        <v>0</v>
      </c>
      <c r="Y286" s="197" t="s">
        <v>1</v>
      </c>
      <c r="AR286" s="12" t="s">
        <v>290</v>
      </c>
      <c r="AT286" s="12" t="s">
        <v>282</v>
      </c>
      <c r="AU286" s="12" t="s">
        <v>72</v>
      </c>
      <c r="AY286" s="12" t="s">
        <v>155</v>
      </c>
      <c r="BE286" s="99">
        <f>IF(O286="základní",K286,0)</f>
        <v>9604</v>
      </c>
      <c r="BF286" s="99">
        <f>IF(O286="snížená",K286,0)</f>
        <v>0</v>
      </c>
      <c r="BG286" s="99">
        <f>IF(O286="zákl. přenesená",K286,0)</f>
        <v>0</v>
      </c>
      <c r="BH286" s="99">
        <f>IF(O286="sníž. přenesená",K286,0)</f>
        <v>0</v>
      </c>
      <c r="BI286" s="99">
        <f>IF(O286="nulová",K286,0)</f>
        <v>0</v>
      </c>
      <c r="BJ286" s="12" t="s">
        <v>80</v>
      </c>
      <c r="BK286" s="99">
        <f>ROUND(P286*H286,2)</f>
        <v>9604</v>
      </c>
      <c r="BL286" s="12" t="s">
        <v>290</v>
      </c>
      <c r="BM286" s="12" t="s">
        <v>650</v>
      </c>
    </row>
    <row r="287" spans="2:65" s="1" customFormat="1">
      <c r="B287" s="30"/>
      <c r="C287" s="31"/>
      <c r="D287" s="198" t="s">
        <v>164</v>
      </c>
      <c r="E287" s="31"/>
      <c r="F287" s="199" t="s">
        <v>649</v>
      </c>
      <c r="G287" s="31"/>
      <c r="H287" s="31"/>
      <c r="I287" s="112"/>
      <c r="J287" s="112"/>
      <c r="K287" s="31"/>
      <c r="L287" s="31"/>
      <c r="M287" s="32"/>
      <c r="N287" s="200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6"/>
      <c r="AT287" s="12" t="s">
        <v>164</v>
      </c>
      <c r="AU287" s="12" t="s">
        <v>72</v>
      </c>
    </row>
    <row r="288" spans="2:65" s="1" customFormat="1" ht="22.5" customHeight="1">
      <c r="B288" s="30"/>
      <c r="C288" s="204" t="s">
        <v>651</v>
      </c>
      <c r="D288" s="204" t="s">
        <v>282</v>
      </c>
      <c r="E288" s="205" t="s">
        <v>652</v>
      </c>
      <c r="F288" s="206" t="s">
        <v>653</v>
      </c>
      <c r="G288" s="207" t="s">
        <v>169</v>
      </c>
      <c r="H288" s="208">
        <v>1</v>
      </c>
      <c r="I288" s="209">
        <v>1186</v>
      </c>
      <c r="J288" s="210"/>
      <c r="K288" s="211">
        <f>ROUND(P288*H288,2)</f>
        <v>1186</v>
      </c>
      <c r="L288" s="206" t="s">
        <v>161</v>
      </c>
      <c r="M288" s="212"/>
      <c r="N288" s="213" t="s">
        <v>1</v>
      </c>
      <c r="O288" s="194" t="s">
        <v>41</v>
      </c>
      <c r="P288" s="195">
        <f>I288+J288</f>
        <v>1186</v>
      </c>
      <c r="Q288" s="195">
        <f>ROUND(I288*H288,2)</f>
        <v>1186</v>
      </c>
      <c r="R288" s="195">
        <f>ROUND(J288*H288,2)</f>
        <v>0</v>
      </c>
      <c r="S288" s="55"/>
      <c r="T288" s="196">
        <f>S288*H288</f>
        <v>0</v>
      </c>
      <c r="U288" s="196">
        <v>0</v>
      </c>
      <c r="V288" s="196">
        <f>U288*H288</f>
        <v>0</v>
      </c>
      <c r="W288" s="196">
        <v>0</v>
      </c>
      <c r="X288" s="196">
        <f>W288*H288</f>
        <v>0</v>
      </c>
      <c r="Y288" s="197" t="s">
        <v>1</v>
      </c>
      <c r="AR288" s="12" t="s">
        <v>290</v>
      </c>
      <c r="AT288" s="12" t="s">
        <v>282</v>
      </c>
      <c r="AU288" s="12" t="s">
        <v>72</v>
      </c>
      <c r="AY288" s="12" t="s">
        <v>155</v>
      </c>
      <c r="BE288" s="99">
        <f>IF(O288="základní",K288,0)</f>
        <v>1186</v>
      </c>
      <c r="BF288" s="99">
        <f>IF(O288="snížená",K288,0)</f>
        <v>0</v>
      </c>
      <c r="BG288" s="99">
        <f>IF(O288="zákl. přenesená",K288,0)</f>
        <v>0</v>
      </c>
      <c r="BH288" s="99">
        <f>IF(O288="sníž. přenesená",K288,0)</f>
        <v>0</v>
      </c>
      <c r="BI288" s="99">
        <f>IF(O288="nulová",K288,0)</f>
        <v>0</v>
      </c>
      <c r="BJ288" s="12" t="s">
        <v>80</v>
      </c>
      <c r="BK288" s="99">
        <f>ROUND(P288*H288,2)</f>
        <v>1186</v>
      </c>
      <c r="BL288" s="12" t="s">
        <v>290</v>
      </c>
      <c r="BM288" s="12" t="s">
        <v>654</v>
      </c>
    </row>
    <row r="289" spans="2:65" s="1" customFormat="1">
      <c r="B289" s="30"/>
      <c r="C289" s="31"/>
      <c r="D289" s="198" t="s">
        <v>164</v>
      </c>
      <c r="E289" s="31"/>
      <c r="F289" s="199" t="s">
        <v>653</v>
      </c>
      <c r="G289" s="31"/>
      <c r="H289" s="31"/>
      <c r="I289" s="112"/>
      <c r="J289" s="112"/>
      <c r="K289" s="31"/>
      <c r="L289" s="31"/>
      <c r="M289" s="32"/>
      <c r="N289" s="200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6"/>
      <c r="AT289" s="12" t="s">
        <v>164</v>
      </c>
      <c r="AU289" s="12" t="s">
        <v>72</v>
      </c>
    </row>
    <row r="290" spans="2:65" s="1" customFormat="1" ht="22.5" customHeight="1">
      <c r="B290" s="30"/>
      <c r="C290" s="204" t="s">
        <v>655</v>
      </c>
      <c r="D290" s="204" t="s">
        <v>282</v>
      </c>
      <c r="E290" s="205" t="s">
        <v>656</v>
      </c>
      <c r="F290" s="206" t="s">
        <v>657</v>
      </c>
      <c r="G290" s="207" t="s">
        <v>169</v>
      </c>
      <c r="H290" s="208">
        <v>1</v>
      </c>
      <c r="I290" s="209">
        <v>1323</v>
      </c>
      <c r="J290" s="210"/>
      <c r="K290" s="211">
        <f>ROUND(P290*H290,2)</f>
        <v>1323</v>
      </c>
      <c r="L290" s="206" t="s">
        <v>161</v>
      </c>
      <c r="M290" s="212"/>
      <c r="N290" s="213" t="s">
        <v>1</v>
      </c>
      <c r="O290" s="194" t="s">
        <v>41</v>
      </c>
      <c r="P290" s="195">
        <f>I290+J290</f>
        <v>1323</v>
      </c>
      <c r="Q290" s="195">
        <f>ROUND(I290*H290,2)</f>
        <v>1323</v>
      </c>
      <c r="R290" s="195">
        <f>ROUND(J290*H290,2)</f>
        <v>0</v>
      </c>
      <c r="S290" s="55"/>
      <c r="T290" s="196">
        <f>S290*H290</f>
        <v>0</v>
      </c>
      <c r="U290" s="196">
        <v>0</v>
      </c>
      <c r="V290" s="196">
        <f>U290*H290</f>
        <v>0</v>
      </c>
      <c r="W290" s="196">
        <v>0</v>
      </c>
      <c r="X290" s="196">
        <f>W290*H290</f>
        <v>0</v>
      </c>
      <c r="Y290" s="197" t="s">
        <v>1</v>
      </c>
      <c r="AR290" s="12" t="s">
        <v>290</v>
      </c>
      <c r="AT290" s="12" t="s">
        <v>282</v>
      </c>
      <c r="AU290" s="12" t="s">
        <v>72</v>
      </c>
      <c r="AY290" s="12" t="s">
        <v>155</v>
      </c>
      <c r="BE290" s="99">
        <f>IF(O290="základní",K290,0)</f>
        <v>1323</v>
      </c>
      <c r="BF290" s="99">
        <f>IF(O290="snížená",K290,0)</f>
        <v>0</v>
      </c>
      <c r="BG290" s="99">
        <f>IF(O290="zákl. přenesená",K290,0)</f>
        <v>0</v>
      </c>
      <c r="BH290" s="99">
        <f>IF(O290="sníž. přenesená",K290,0)</f>
        <v>0</v>
      </c>
      <c r="BI290" s="99">
        <f>IF(O290="nulová",K290,0)</f>
        <v>0</v>
      </c>
      <c r="BJ290" s="12" t="s">
        <v>80</v>
      </c>
      <c r="BK290" s="99">
        <f>ROUND(P290*H290,2)</f>
        <v>1323</v>
      </c>
      <c r="BL290" s="12" t="s">
        <v>290</v>
      </c>
      <c r="BM290" s="12" t="s">
        <v>658</v>
      </c>
    </row>
    <row r="291" spans="2:65" s="1" customFormat="1">
      <c r="B291" s="30"/>
      <c r="C291" s="31"/>
      <c r="D291" s="198" t="s">
        <v>164</v>
      </c>
      <c r="E291" s="31"/>
      <c r="F291" s="199" t="s">
        <v>657</v>
      </c>
      <c r="G291" s="31"/>
      <c r="H291" s="31"/>
      <c r="I291" s="112"/>
      <c r="J291" s="112"/>
      <c r="K291" s="31"/>
      <c r="L291" s="31"/>
      <c r="M291" s="32"/>
      <c r="N291" s="200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6"/>
      <c r="AT291" s="12" t="s">
        <v>164</v>
      </c>
      <c r="AU291" s="12" t="s">
        <v>72</v>
      </c>
    </row>
    <row r="292" spans="2:65" s="1" customFormat="1" ht="22.5" customHeight="1">
      <c r="B292" s="30"/>
      <c r="C292" s="204" t="s">
        <v>659</v>
      </c>
      <c r="D292" s="204" t="s">
        <v>282</v>
      </c>
      <c r="E292" s="205" t="s">
        <v>660</v>
      </c>
      <c r="F292" s="206" t="s">
        <v>661</v>
      </c>
      <c r="G292" s="207" t="s">
        <v>169</v>
      </c>
      <c r="H292" s="208">
        <v>1</v>
      </c>
      <c r="I292" s="209">
        <v>1196</v>
      </c>
      <c r="J292" s="210"/>
      <c r="K292" s="211">
        <f>ROUND(P292*H292,2)</f>
        <v>1196</v>
      </c>
      <c r="L292" s="206" t="s">
        <v>161</v>
      </c>
      <c r="M292" s="212"/>
      <c r="N292" s="213" t="s">
        <v>1</v>
      </c>
      <c r="O292" s="194" t="s">
        <v>41</v>
      </c>
      <c r="P292" s="195">
        <f>I292+J292</f>
        <v>1196</v>
      </c>
      <c r="Q292" s="195">
        <f>ROUND(I292*H292,2)</f>
        <v>1196</v>
      </c>
      <c r="R292" s="195">
        <f>ROUND(J292*H292,2)</f>
        <v>0</v>
      </c>
      <c r="S292" s="55"/>
      <c r="T292" s="196">
        <f>S292*H292</f>
        <v>0</v>
      </c>
      <c r="U292" s="196">
        <v>0</v>
      </c>
      <c r="V292" s="196">
        <f>U292*H292</f>
        <v>0</v>
      </c>
      <c r="W292" s="196">
        <v>0</v>
      </c>
      <c r="X292" s="196">
        <f>W292*H292</f>
        <v>0</v>
      </c>
      <c r="Y292" s="197" t="s">
        <v>1</v>
      </c>
      <c r="AR292" s="12" t="s">
        <v>290</v>
      </c>
      <c r="AT292" s="12" t="s">
        <v>282</v>
      </c>
      <c r="AU292" s="12" t="s">
        <v>72</v>
      </c>
      <c r="AY292" s="12" t="s">
        <v>155</v>
      </c>
      <c r="BE292" s="99">
        <f>IF(O292="základní",K292,0)</f>
        <v>1196</v>
      </c>
      <c r="BF292" s="99">
        <f>IF(O292="snížená",K292,0)</f>
        <v>0</v>
      </c>
      <c r="BG292" s="99">
        <f>IF(O292="zákl. přenesená",K292,0)</f>
        <v>0</v>
      </c>
      <c r="BH292" s="99">
        <f>IF(O292="sníž. přenesená",K292,0)</f>
        <v>0</v>
      </c>
      <c r="BI292" s="99">
        <f>IF(O292="nulová",K292,0)</f>
        <v>0</v>
      </c>
      <c r="BJ292" s="12" t="s">
        <v>80</v>
      </c>
      <c r="BK292" s="99">
        <f>ROUND(P292*H292,2)</f>
        <v>1196</v>
      </c>
      <c r="BL292" s="12" t="s">
        <v>290</v>
      </c>
      <c r="BM292" s="12" t="s">
        <v>662</v>
      </c>
    </row>
    <row r="293" spans="2:65" s="1" customFormat="1">
      <c r="B293" s="30"/>
      <c r="C293" s="31"/>
      <c r="D293" s="198" t="s">
        <v>164</v>
      </c>
      <c r="E293" s="31"/>
      <c r="F293" s="199" t="s">
        <v>661</v>
      </c>
      <c r="G293" s="31"/>
      <c r="H293" s="31"/>
      <c r="I293" s="112"/>
      <c r="J293" s="112"/>
      <c r="K293" s="31"/>
      <c r="L293" s="31"/>
      <c r="M293" s="32"/>
      <c r="N293" s="200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6"/>
      <c r="AT293" s="12" t="s">
        <v>164</v>
      </c>
      <c r="AU293" s="12" t="s">
        <v>72</v>
      </c>
    </row>
    <row r="294" spans="2:65" s="1" customFormat="1" ht="22.5" customHeight="1">
      <c r="B294" s="30"/>
      <c r="C294" s="204" t="s">
        <v>663</v>
      </c>
      <c r="D294" s="204" t="s">
        <v>282</v>
      </c>
      <c r="E294" s="205" t="s">
        <v>664</v>
      </c>
      <c r="F294" s="206" t="s">
        <v>665</v>
      </c>
      <c r="G294" s="207" t="s">
        <v>169</v>
      </c>
      <c r="H294" s="208">
        <v>1</v>
      </c>
      <c r="I294" s="209">
        <v>1196</v>
      </c>
      <c r="J294" s="210"/>
      <c r="K294" s="211">
        <f>ROUND(P294*H294,2)</f>
        <v>1196</v>
      </c>
      <c r="L294" s="206" t="s">
        <v>161</v>
      </c>
      <c r="M294" s="212"/>
      <c r="N294" s="213" t="s">
        <v>1</v>
      </c>
      <c r="O294" s="194" t="s">
        <v>41</v>
      </c>
      <c r="P294" s="195">
        <f>I294+J294</f>
        <v>1196</v>
      </c>
      <c r="Q294" s="195">
        <f>ROUND(I294*H294,2)</f>
        <v>1196</v>
      </c>
      <c r="R294" s="195">
        <f>ROUND(J294*H294,2)</f>
        <v>0</v>
      </c>
      <c r="S294" s="55"/>
      <c r="T294" s="196">
        <f>S294*H294</f>
        <v>0</v>
      </c>
      <c r="U294" s="196">
        <v>0</v>
      </c>
      <c r="V294" s="196">
        <f>U294*H294</f>
        <v>0</v>
      </c>
      <c r="W294" s="196">
        <v>0</v>
      </c>
      <c r="X294" s="196">
        <f>W294*H294</f>
        <v>0</v>
      </c>
      <c r="Y294" s="197" t="s">
        <v>1</v>
      </c>
      <c r="AR294" s="12" t="s">
        <v>290</v>
      </c>
      <c r="AT294" s="12" t="s">
        <v>282</v>
      </c>
      <c r="AU294" s="12" t="s">
        <v>72</v>
      </c>
      <c r="AY294" s="12" t="s">
        <v>155</v>
      </c>
      <c r="BE294" s="99">
        <f>IF(O294="základní",K294,0)</f>
        <v>1196</v>
      </c>
      <c r="BF294" s="99">
        <f>IF(O294="snížená",K294,0)</f>
        <v>0</v>
      </c>
      <c r="BG294" s="99">
        <f>IF(O294="zákl. přenesená",K294,0)</f>
        <v>0</v>
      </c>
      <c r="BH294" s="99">
        <f>IF(O294="sníž. přenesená",K294,0)</f>
        <v>0</v>
      </c>
      <c r="BI294" s="99">
        <f>IF(O294="nulová",K294,0)</f>
        <v>0</v>
      </c>
      <c r="BJ294" s="12" t="s">
        <v>80</v>
      </c>
      <c r="BK294" s="99">
        <f>ROUND(P294*H294,2)</f>
        <v>1196</v>
      </c>
      <c r="BL294" s="12" t="s">
        <v>290</v>
      </c>
      <c r="BM294" s="12" t="s">
        <v>666</v>
      </c>
    </row>
    <row r="295" spans="2:65" s="1" customFormat="1">
      <c r="B295" s="30"/>
      <c r="C295" s="31"/>
      <c r="D295" s="198" t="s">
        <v>164</v>
      </c>
      <c r="E295" s="31"/>
      <c r="F295" s="199" t="s">
        <v>665</v>
      </c>
      <c r="G295" s="31"/>
      <c r="H295" s="31"/>
      <c r="I295" s="112"/>
      <c r="J295" s="112"/>
      <c r="K295" s="31"/>
      <c r="L295" s="31"/>
      <c r="M295" s="32"/>
      <c r="N295" s="200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6"/>
      <c r="AT295" s="12" t="s">
        <v>164</v>
      </c>
      <c r="AU295" s="12" t="s">
        <v>72</v>
      </c>
    </row>
    <row r="296" spans="2:65" s="1" customFormat="1" ht="22.5" customHeight="1">
      <c r="B296" s="30"/>
      <c r="C296" s="204" t="s">
        <v>667</v>
      </c>
      <c r="D296" s="204" t="s">
        <v>282</v>
      </c>
      <c r="E296" s="205" t="s">
        <v>668</v>
      </c>
      <c r="F296" s="206" t="s">
        <v>669</v>
      </c>
      <c r="G296" s="207" t="s">
        <v>169</v>
      </c>
      <c r="H296" s="208">
        <v>1</v>
      </c>
      <c r="I296" s="209">
        <v>2499</v>
      </c>
      <c r="J296" s="210"/>
      <c r="K296" s="211">
        <f>ROUND(P296*H296,2)</f>
        <v>2499</v>
      </c>
      <c r="L296" s="206" t="s">
        <v>161</v>
      </c>
      <c r="M296" s="212"/>
      <c r="N296" s="213" t="s">
        <v>1</v>
      </c>
      <c r="O296" s="194" t="s">
        <v>41</v>
      </c>
      <c r="P296" s="195">
        <f>I296+J296</f>
        <v>2499</v>
      </c>
      <c r="Q296" s="195">
        <f>ROUND(I296*H296,2)</f>
        <v>2499</v>
      </c>
      <c r="R296" s="195">
        <f>ROUND(J296*H296,2)</f>
        <v>0</v>
      </c>
      <c r="S296" s="55"/>
      <c r="T296" s="196">
        <f>S296*H296</f>
        <v>0</v>
      </c>
      <c r="U296" s="196">
        <v>0</v>
      </c>
      <c r="V296" s="196">
        <f>U296*H296</f>
        <v>0</v>
      </c>
      <c r="W296" s="196">
        <v>0</v>
      </c>
      <c r="X296" s="196">
        <f>W296*H296</f>
        <v>0</v>
      </c>
      <c r="Y296" s="197" t="s">
        <v>1</v>
      </c>
      <c r="AR296" s="12" t="s">
        <v>290</v>
      </c>
      <c r="AT296" s="12" t="s">
        <v>282</v>
      </c>
      <c r="AU296" s="12" t="s">
        <v>72</v>
      </c>
      <c r="AY296" s="12" t="s">
        <v>155</v>
      </c>
      <c r="BE296" s="99">
        <f>IF(O296="základní",K296,0)</f>
        <v>2499</v>
      </c>
      <c r="BF296" s="99">
        <f>IF(O296="snížená",K296,0)</f>
        <v>0</v>
      </c>
      <c r="BG296" s="99">
        <f>IF(O296="zákl. přenesená",K296,0)</f>
        <v>0</v>
      </c>
      <c r="BH296" s="99">
        <f>IF(O296="sníž. přenesená",K296,0)</f>
        <v>0</v>
      </c>
      <c r="BI296" s="99">
        <f>IF(O296="nulová",K296,0)</f>
        <v>0</v>
      </c>
      <c r="BJ296" s="12" t="s">
        <v>80</v>
      </c>
      <c r="BK296" s="99">
        <f>ROUND(P296*H296,2)</f>
        <v>2499</v>
      </c>
      <c r="BL296" s="12" t="s">
        <v>290</v>
      </c>
      <c r="BM296" s="12" t="s">
        <v>670</v>
      </c>
    </row>
    <row r="297" spans="2:65" s="1" customFormat="1">
      <c r="B297" s="30"/>
      <c r="C297" s="31"/>
      <c r="D297" s="198" t="s">
        <v>164</v>
      </c>
      <c r="E297" s="31"/>
      <c r="F297" s="199" t="s">
        <v>669</v>
      </c>
      <c r="G297" s="31"/>
      <c r="H297" s="31"/>
      <c r="I297" s="112"/>
      <c r="J297" s="112"/>
      <c r="K297" s="31"/>
      <c r="L297" s="31"/>
      <c r="M297" s="32"/>
      <c r="N297" s="200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6"/>
      <c r="AT297" s="12" t="s">
        <v>164</v>
      </c>
      <c r="AU297" s="12" t="s">
        <v>72</v>
      </c>
    </row>
    <row r="298" spans="2:65" s="1" customFormat="1" ht="22.5" customHeight="1">
      <c r="B298" s="30"/>
      <c r="C298" s="204" t="s">
        <v>671</v>
      </c>
      <c r="D298" s="204" t="s">
        <v>282</v>
      </c>
      <c r="E298" s="205" t="s">
        <v>672</v>
      </c>
      <c r="F298" s="206" t="s">
        <v>673</v>
      </c>
      <c r="G298" s="207" t="s">
        <v>169</v>
      </c>
      <c r="H298" s="208">
        <v>1</v>
      </c>
      <c r="I298" s="209">
        <v>314</v>
      </c>
      <c r="J298" s="210"/>
      <c r="K298" s="211">
        <f>ROUND(P298*H298,2)</f>
        <v>314</v>
      </c>
      <c r="L298" s="206" t="s">
        <v>161</v>
      </c>
      <c r="M298" s="212"/>
      <c r="N298" s="213" t="s">
        <v>1</v>
      </c>
      <c r="O298" s="194" t="s">
        <v>41</v>
      </c>
      <c r="P298" s="195">
        <f>I298+J298</f>
        <v>314</v>
      </c>
      <c r="Q298" s="195">
        <f>ROUND(I298*H298,2)</f>
        <v>314</v>
      </c>
      <c r="R298" s="195">
        <f>ROUND(J298*H298,2)</f>
        <v>0</v>
      </c>
      <c r="S298" s="55"/>
      <c r="T298" s="196">
        <f>S298*H298</f>
        <v>0</v>
      </c>
      <c r="U298" s="196">
        <v>0</v>
      </c>
      <c r="V298" s="196">
        <f>U298*H298</f>
        <v>0</v>
      </c>
      <c r="W298" s="196">
        <v>0</v>
      </c>
      <c r="X298" s="196">
        <f>W298*H298</f>
        <v>0</v>
      </c>
      <c r="Y298" s="197" t="s">
        <v>1</v>
      </c>
      <c r="AR298" s="12" t="s">
        <v>290</v>
      </c>
      <c r="AT298" s="12" t="s">
        <v>282</v>
      </c>
      <c r="AU298" s="12" t="s">
        <v>72</v>
      </c>
      <c r="AY298" s="12" t="s">
        <v>155</v>
      </c>
      <c r="BE298" s="99">
        <f>IF(O298="základní",K298,0)</f>
        <v>314</v>
      </c>
      <c r="BF298" s="99">
        <f>IF(O298="snížená",K298,0)</f>
        <v>0</v>
      </c>
      <c r="BG298" s="99">
        <f>IF(O298="zákl. přenesená",K298,0)</f>
        <v>0</v>
      </c>
      <c r="BH298" s="99">
        <f>IF(O298="sníž. přenesená",K298,0)</f>
        <v>0</v>
      </c>
      <c r="BI298" s="99">
        <f>IF(O298="nulová",K298,0)</f>
        <v>0</v>
      </c>
      <c r="BJ298" s="12" t="s">
        <v>80</v>
      </c>
      <c r="BK298" s="99">
        <f>ROUND(P298*H298,2)</f>
        <v>314</v>
      </c>
      <c r="BL298" s="12" t="s">
        <v>290</v>
      </c>
      <c r="BM298" s="12" t="s">
        <v>674</v>
      </c>
    </row>
    <row r="299" spans="2:65" s="1" customFormat="1">
      <c r="B299" s="30"/>
      <c r="C299" s="31"/>
      <c r="D299" s="198" t="s">
        <v>164</v>
      </c>
      <c r="E299" s="31"/>
      <c r="F299" s="199" t="s">
        <v>673</v>
      </c>
      <c r="G299" s="31"/>
      <c r="H299" s="31"/>
      <c r="I299" s="112"/>
      <c r="J299" s="112"/>
      <c r="K299" s="31"/>
      <c r="L299" s="31"/>
      <c r="M299" s="32"/>
      <c r="N299" s="200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6"/>
      <c r="AT299" s="12" t="s">
        <v>164</v>
      </c>
      <c r="AU299" s="12" t="s">
        <v>72</v>
      </c>
    </row>
    <row r="300" spans="2:65" s="1" customFormat="1" ht="22.5" customHeight="1">
      <c r="B300" s="30"/>
      <c r="C300" s="204" t="s">
        <v>675</v>
      </c>
      <c r="D300" s="204" t="s">
        <v>282</v>
      </c>
      <c r="E300" s="205" t="s">
        <v>676</v>
      </c>
      <c r="F300" s="206" t="s">
        <v>677</v>
      </c>
      <c r="G300" s="207" t="s">
        <v>169</v>
      </c>
      <c r="H300" s="208">
        <v>1</v>
      </c>
      <c r="I300" s="209">
        <v>314</v>
      </c>
      <c r="J300" s="210"/>
      <c r="K300" s="211">
        <f>ROUND(P300*H300,2)</f>
        <v>314</v>
      </c>
      <c r="L300" s="206" t="s">
        <v>161</v>
      </c>
      <c r="M300" s="212"/>
      <c r="N300" s="213" t="s">
        <v>1</v>
      </c>
      <c r="O300" s="194" t="s">
        <v>41</v>
      </c>
      <c r="P300" s="195">
        <f>I300+J300</f>
        <v>314</v>
      </c>
      <c r="Q300" s="195">
        <f>ROUND(I300*H300,2)</f>
        <v>314</v>
      </c>
      <c r="R300" s="195">
        <f>ROUND(J300*H300,2)</f>
        <v>0</v>
      </c>
      <c r="S300" s="55"/>
      <c r="T300" s="196">
        <f>S300*H300</f>
        <v>0</v>
      </c>
      <c r="U300" s="196">
        <v>0</v>
      </c>
      <c r="V300" s="196">
        <f>U300*H300</f>
        <v>0</v>
      </c>
      <c r="W300" s="196">
        <v>0</v>
      </c>
      <c r="X300" s="196">
        <f>W300*H300</f>
        <v>0</v>
      </c>
      <c r="Y300" s="197" t="s">
        <v>1</v>
      </c>
      <c r="AR300" s="12" t="s">
        <v>290</v>
      </c>
      <c r="AT300" s="12" t="s">
        <v>282</v>
      </c>
      <c r="AU300" s="12" t="s">
        <v>72</v>
      </c>
      <c r="AY300" s="12" t="s">
        <v>155</v>
      </c>
      <c r="BE300" s="99">
        <f>IF(O300="základní",K300,0)</f>
        <v>314</v>
      </c>
      <c r="BF300" s="99">
        <f>IF(O300="snížená",K300,0)</f>
        <v>0</v>
      </c>
      <c r="BG300" s="99">
        <f>IF(O300="zákl. přenesená",K300,0)</f>
        <v>0</v>
      </c>
      <c r="BH300" s="99">
        <f>IF(O300="sníž. přenesená",K300,0)</f>
        <v>0</v>
      </c>
      <c r="BI300" s="99">
        <f>IF(O300="nulová",K300,0)</f>
        <v>0</v>
      </c>
      <c r="BJ300" s="12" t="s">
        <v>80</v>
      </c>
      <c r="BK300" s="99">
        <f>ROUND(P300*H300,2)</f>
        <v>314</v>
      </c>
      <c r="BL300" s="12" t="s">
        <v>290</v>
      </c>
      <c r="BM300" s="12" t="s">
        <v>678</v>
      </c>
    </row>
    <row r="301" spans="2:65" s="1" customFormat="1">
      <c r="B301" s="30"/>
      <c r="C301" s="31"/>
      <c r="D301" s="198" t="s">
        <v>164</v>
      </c>
      <c r="E301" s="31"/>
      <c r="F301" s="199" t="s">
        <v>677</v>
      </c>
      <c r="G301" s="31"/>
      <c r="H301" s="31"/>
      <c r="I301" s="112"/>
      <c r="J301" s="112"/>
      <c r="K301" s="31"/>
      <c r="L301" s="31"/>
      <c r="M301" s="32"/>
      <c r="N301" s="200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6"/>
      <c r="AT301" s="12" t="s">
        <v>164</v>
      </c>
      <c r="AU301" s="12" t="s">
        <v>72</v>
      </c>
    </row>
    <row r="302" spans="2:65" s="1" customFormat="1" ht="22.5" customHeight="1">
      <c r="B302" s="30"/>
      <c r="C302" s="204" t="s">
        <v>679</v>
      </c>
      <c r="D302" s="204" t="s">
        <v>282</v>
      </c>
      <c r="E302" s="205" t="s">
        <v>680</v>
      </c>
      <c r="F302" s="206" t="s">
        <v>681</v>
      </c>
      <c r="G302" s="207" t="s">
        <v>169</v>
      </c>
      <c r="H302" s="208">
        <v>1</v>
      </c>
      <c r="I302" s="209">
        <v>8330</v>
      </c>
      <c r="J302" s="210"/>
      <c r="K302" s="211">
        <f>ROUND(P302*H302,2)</f>
        <v>8330</v>
      </c>
      <c r="L302" s="206" t="s">
        <v>161</v>
      </c>
      <c r="M302" s="212"/>
      <c r="N302" s="213" t="s">
        <v>1</v>
      </c>
      <c r="O302" s="194" t="s">
        <v>41</v>
      </c>
      <c r="P302" s="195">
        <f>I302+J302</f>
        <v>8330</v>
      </c>
      <c r="Q302" s="195">
        <f>ROUND(I302*H302,2)</f>
        <v>8330</v>
      </c>
      <c r="R302" s="195">
        <f>ROUND(J302*H302,2)</f>
        <v>0</v>
      </c>
      <c r="S302" s="55"/>
      <c r="T302" s="196">
        <f>S302*H302</f>
        <v>0</v>
      </c>
      <c r="U302" s="196">
        <v>0</v>
      </c>
      <c r="V302" s="196">
        <f>U302*H302</f>
        <v>0</v>
      </c>
      <c r="W302" s="196">
        <v>0</v>
      </c>
      <c r="X302" s="196">
        <f>W302*H302</f>
        <v>0</v>
      </c>
      <c r="Y302" s="197" t="s">
        <v>1</v>
      </c>
      <c r="AR302" s="12" t="s">
        <v>290</v>
      </c>
      <c r="AT302" s="12" t="s">
        <v>282</v>
      </c>
      <c r="AU302" s="12" t="s">
        <v>72</v>
      </c>
      <c r="AY302" s="12" t="s">
        <v>155</v>
      </c>
      <c r="BE302" s="99">
        <f>IF(O302="základní",K302,0)</f>
        <v>8330</v>
      </c>
      <c r="BF302" s="99">
        <f>IF(O302="snížená",K302,0)</f>
        <v>0</v>
      </c>
      <c r="BG302" s="99">
        <f>IF(O302="zákl. přenesená",K302,0)</f>
        <v>0</v>
      </c>
      <c r="BH302" s="99">
        <f>IF(O302="sníž. přenesená",K302,0)</f>
        <v>0</v>
      </c>
      <c r="BI302" s="99">
        <f>IF(O302="nulová",K302,0)</f>
        <v>0</v>
      </c>
      <c r="BJ302" s="12" t="s">
        <v>80</v>
      </c>
      <c r="BK302" s="99">
        <f>ROUND(P302*H302,2)</f>
        <v>8330</v>
      </c>
      <c r="BL302" s="12" t="s">
        <v>290</v>
      </c>
      <c r="BM302" s="12" t="s">
        <v>682</v>
      </c>
    </row>
    <row r="303" spans="2:65" s="1" customFormat="1">
      <c r="B303" s="30"/>
      <c r="C303" s="31"/>
      <c r="D303" s="198" t="s">
        <v>164</v>
      </c>
      <c r="E303" s="31"/>
      <c r="F303" s="199" t="s">
        <v>681</v>
      </c>
      <c r="G303" s="31"/>
      <c r="H303" s="31"/>
      <c r="I303" s="112"/>
      <c r="J303" s="112"/>
      <c r="K303" s="31"/>
      <c r="L303" s="31"/>
      <c r="M303" s="32"/>
      <c r="N303" s="200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6"/>
      <c r="AT303" s="12" t="s">
        <v>164</v>
      </c>
      <c r="AU303" s="12" t="s">
        <v>72</v>
      </c>
    </row>
    <row r="304" spans="2:65" s="1" customFormat="1" ht="22.5" customHeight="1">
      <c r="B304" s="30"/>
      <c r="C304" s="204" t="s">
        <v>683</v>
      </c>
      <c r="D304" s="204" t="s">
        <v>282</v>
      </c>
      <c r="E304" s="205" t="s">
        <v>684</v>
      </c>
      <c r="F304" s="206" t="s">
        <v>685</v>
      </c>
      <c r="G304" s="207" t="s">
        <v>169</v>
      </c>
      <c r="H304" s="208">
        <v>1</v>
      </c>
      <c r="I304" s="209">
        <v>5880</v>
      </c>
      <c r="J304" s="210"/>
      <c r="K304" s="211">
        <f>ROUND(P304*H304,2)</f>
        <v>5880</v>
      </c>
      <c r="L304" s="206" t="s">
        <v>161</v>
      </c>
      <c r="M304" s="212"/>
      <c r="N304" s="213" t="s">
        <v>1</v>
      </c>
      <c r="O304" s="194" t="s">
        <v>41</v>
      </c>
      <c r="P304" s="195">
        <f>I304+J304</f>
        <v>5880</v>
      </c>
      <c r="Q304" s="195">
        <f>ROUND(I304*H304,2)</f>
        <v>5880</v>
      </c>
      <c r="R304" s="195">
        <f>ROUND(J304*H304,2)</f>
        <v>0</v>
      </c>
      <c r="S304" s="55"/>
      <c r="T304" s="196">
        <f>S304*H304</f>
        <v>0</v>
      </c>
      <c r="U304" s="196">
        <v>0</v>
      </c>
      <c r="V304" s="196">
        <f>U304*H304</f>
        <v>0</v>
      </c>
      <c r="W304" s="196">
        <v>0</v>
      </c>
      <c r="X304" s="196">
        <f>W304*H304</f>
        <v>0</v>
      </c>
      <c r="Y304" s="197" t="s">
        <v>1</v>
      </c>
      <c r="AR304" s="12" t="s">
        <v>290</v>
      </c>
      <c r="AT304" s="12" t="s">
        <v>282</v>
      </c>
      <c r="AU304" s="12" t="s">
        <v>72</v>
      </c>
      <c r="AY304" s="12" t="s">
        <v>155</v>
      </c>
      <c r="BE304" s="99">
        <f>IF(O304="základní",K304,0)</f>
        <v>5880</v>
      </c>
      <c r="BF304" s="99">
        <f>IF(O304="snížená",K304,0)</f>
        <v>0</v>
      </c>
      <c r="BG304" s="99">
        <f>IF(O304="zákl. přenesená",K304,0)</f>
        <v>0</v>
      </c>
      <c r="BH304" s="99">
        <f>IF(O304="sníž. přenesená",K304,0)</f>
        <v>0</v>
      </c>
      <c r="BI304" s="99">
        <f>IF(O304="nulová",K304,0)</f>
        <v>0</v>
      </c>
      <c r="BJ304" s="12" t="s">
        <v>80</v>
      </c>
      <c r="BK304" s="99">
        <f>ROUND(P304*H304,2)</f>
        <v>5880</v>
      </c>
      <c r="BL304" s="12" t="s">
        <v>290</v>
      </c>
      <c r="BM304" s="12" t="s">
        <v>686</v>
      </c>
    </row>
    <row r="305" spans="2:65" s="1" customFormat="1">
      <c r="B305" s="30"/>
      <c r="C305" s="31"/>
      <c r="D305" s="198" t="s">
        <v>164</v>
      </c>
      <c r="E305" s="31"/>
      <c r="F305" s="199" t="s">
        <v>685</v>
      </c>
      <c r="G305" s="31"/>
      <c r="H305" s="31"/>
      <c r="I305" s="112"/>
      <c r="J305" s="112"/>
      <c r="K305" s="31"/>
      <c r="L305" s="31"/>
      <c r="M305" s="32"/>
      <c r="N305" s="200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6"/>
      <c r="AT305" s="12" t="s">
        <v>164</v>
      </c>
      <c r="AU305" s="12" t="s">
        <v>72</v>
      </c>
    </row>
    <row r="306" spans="2:65" s="1" customFormat="1" ht="22.5" customHeight="1">
      <c r="B306" s="30"/>
      <c r="C306" s="204" t="s">
        <v>687</v>
      </c>
      <c r="D306" s="204" t="s">
        <v>282</v>
      </c>
      <c r="E306" s="205" t="s">
        <v>688</v>
      </c>
      <c r="F306" s="206" t="s">
        <v>689</v>
      </c>
      <c r="G306" s="207" t="s">
        <v>169</v>
      </c>
      <c r="H306" s="208">
        <v>1</v>
      </c>
      <c r="I306" s="209">
        <v>686</v>
      </c>
      <c r="J306" s="210"/>
      <c r="K306" s="211">
        <f>ROUND(P306*H306,2)</f>
        <v>686</v>
      </c>
      <c r="L306" s="206" t="s">
        <v>161</v>
      </c>
      <c r="M306" s="212"/>
      <c r="N306" s="213" t="s">
        <v>1</v>
      </c>
      <c r="O306" s="194" t="s">
        <v>41</v>
      </c>
      <c r="P306" s="195">
        <f>I306+J306</f>
        <v>686</v>
      </c>
      <c r="Q306" s="195">
        <f>ROUND(I306*H306,2)</f>
        <v>686</v>
      </c>
      <c r="R306" s="195">
        <f>ROUND(J306*H306,2)</f>
        <v>0</v>
      </c>
      <c r="S306" s="55"/>
      <c r="T306" s="196">
        <f>S306*H306</f>
        <v>0</v>
      </c>
      <c r="U306" s="196">
        <v>0</v>
      </c>
      <c r="V306" s="196">
        <f>U306*H306</f>
        <v>0</v>
      </c>
      <c r="W306" s="196">
        <v>0</v>
      </c>
      <c r="X306" s="196">
        <f>W306*H306</f>
        <v>0</v>
      </c>
      <c r="Y306" s="197" t="s">
        <v>1</v>
      </c>
      <c r="AR306" s="12" t="s">
        <v>290</v>
      </c>
      <c r="AT306" s="12" t="s">
        <v>282</v>
      </c>
      <c r="AU306" s="12" t="s">
        <v>72</v>
      </c>
      <c r="AY306" s="12" t="s">
        <v>155</v>
      </c>
      <c r="BE306" s="99">
        <f>IF(O306="základní",K306,0)</f>
        <v>686</v>
      </c>
      <c r="BF306" s="99">
        <f>IF(O306="snížená",K306,0)</f>
        <v>0</v>
      </c>
      <c r="BG306" s="99">
        <f>IF(O306="zákl. přenesená",K306,0)</f>
        <v>0</v>
      </c>
      <c r="BH306" s="99">
        <f>IF(O306="sníž. přenesená",K306,0)</f>
        <v>0</v>
      </c>
      <c r="BI306" s="99">
        <f>IF(O306="nulová",K306,0)</f>
        <v>0</v>
      </c>
      <c r="BJ306" s="12" t="s">
        <v>80</v>
      </c>
      <c r="BK306" s="99">
        <f>ROUND(P306*H306,2)</f>
        <v>686</v>
      </c>
      <c r="BL306" s="12" t="s">
        <v>290</v>
      </c>
      <c r="BM306" s="12" t="s">
        <v>690</v>
      </c>
    </row>
    <row r="307" spans="2:65" s="1" customFormat="1">
      <c r="B307" s="30"/>
      <c r="C307" s="31"/>
      <c r="D307" s="198" t="s">
        <v>164</v>
      </c>
      <c r="E307" s="31"/>
      <c r="F307" s="199" t="s">
        <v>689</v>
      </c>
      <c r="G307" s="31"/>
      <c r="H307" s="31"/>
      <c r="I307" s="112"/>
      <c r="J307" s="112"/>
      <c r="K307" s="31"/>
      <c r="L307" s="31"/>
      <c r="M307" s="32"/>
      <c r="N307" s="200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6"/>
      <c r="AT307" s="12" t="s">
        <v>164</v>
      </c>
      <c r="AU307" s="12" t="s">
        <v>72</v>
      </c>
    </row>
    <row r="308" spans="2:65" s="1" customFormat="1" ht="22.5" customHeight="1">
      <c r="B308" s="30"/>
      <c r="C308" s="204" t="s">
        <v>691</v>
      </c>
      <c r="D308" s="204" t="s">
        <v>282</v>
      </c>
      <c r="E308" s="205" t="s">
        <v>692</v>
      </c>
      <c r="F308" s="206" t="s">
        <v>693</v>
      </c>
      <c r="G308" s="207" t="s">
        <v>169</v>
      </c>
      <c r="H308" s="208">
        <v>1</v>
      </c>
      <c r="I308" s="209">
        <v>1130</v>
      </c>
      <c r="J308" s="210"/>
      <c r="K308" s="211">
        <f>ROUND(P308*H308,2)</f>
        <v>1130</v>
      </c>
      <c r="L308" s="206" t="s">
        <v>161</v>
      </c>
      <c r="M308" s="212"/>
      <c r="N308" s="213" t="s">
        <v>1</v>
      </c>
      <c r="O308" s="194" t="s">
        <v>41</v>
      </c>
      <c r="P308" s="195">
        <f>I308+J308</f>
        <v>1130</v>
      </c>
      <c r="Q308" s="195">
        <f>ROUND(I308*H308,2)</f>
        <v>1130</v>
      </c>
      <c r="R308" s="195">
        <f>ROUND(J308*H308,2)</f>
        <v>0</v>
      </c>
      <c r="S308" s="55"/>
      <c r="T308" s="196">
        <f>S308*H308</f>
        <v>0</v>
      </c>
      <c r="U308" s="196">
        <v>0</v>
      </c>
      <c r="V308" s="196">
        <f>U308*H308</f>
        <v>0</v>
      </c>
      <c r="W308" s="196">
        <v>0</v>
      </c>
      <c r="X308" s="196">
        <f>W308*H308</f>
        <v>0</v>
      </c>
      <c r="Y308" s="197" t="s">
        <v>1</v>
      </c>
      <c r="AR308" s="12" t="s">
        <v>290</v>
      </c>
      <c r="AT308" s="12" t="s">
        <v>282</v>
      </c>
      <c r="AU308" s="12" t="s">
        <v>72</v>
      </c>
      <c r="AY308" s="12" t="s">
        <v>155</v>
      </c>
      <c r="BE308" s="99">
        <f>IF(O308="základní",K308,0)</f>
        <v>1130</v>
      </c>
      <c r="BF308" s="99">
        <f>IF(O308="snížená",K308,0)</f>
        <v>0</v>
      </c>
      <c r="BG308" s="99">
        <f>IF(O308="zákl. přenesená",K308,0)</f>
        <v>0</v>
      </c>
      <c r="BH308" s="99">
        <f>IF(O308="sníž. přenesená",K308,0)</f>
        <v>0</v>
      </c>
      <c r="BI308" s="99">
        <f>IF(O308="nulová",K308,0)</f>
        <v>0</v>
      </c>
      <c r="BJ308" s="12" t="s">
        <v>80</v>
      </c>
      <c r="BK308" s="99">
        <f>ROUND(P308*H308,2)</f>
        <v>1130</v>
      </c>
      <c r="BL308" s="12" t="s">
        <v>290</v>
      </c>
      <c r="BM308" s="12" t="s">
        <v>694</v>
      </c>
    </row>
    <row r="309" spans="2:65" s="1" customFormat="1">
      <c r="B309" s="30"/>
      <c r="C309" s="31"/>
      <c r="D309" s="198" t="s">
        <v>164</v>
      </c>
      <c r="E309" s="31"/>
      <c r="F309" s="199" t="s">
        <v>693</v>
      </c>
      <c r="G309" s="31"/>
      <c r="H309" s="31"/>
      <c r="I309" s="112"/>
      <c r="J309" s="112"/>
      <c r="K309" s="31"/>
      <c r="L309" s="31"/>
      <c r="M309" s="32"/>
      <c r="N309" s="200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6"/>
      <c r="AT309" s="12" t="s">
        <v>164</v>
      </c>
      <c r="AU309" s="12" t="s">
        <v>72</v>
      </c>
    </row>
    <row r="310" spans="2:65" s="1" customFormat="1" ht="22.5" customHeight="1">
      <c r="B310" s="30"/>
      <c r="C310" s="204" t="s">
        <v>695</v>
      </c>
      <c r="D310" s="204" t="s">
        <v>282</v>
      </c>
      <c r="E310" s="205" t="s">
        <v>696</v>
      </c>
      <c r="F310" s="206" t="s">
        <v>697</v>
      </c>
      <c r="G310" s="207" t="s">
        <v>169</v>
      </c>
      <c r="H310" s="208">
        <v>1</v>
      </c>
      <c r="I310" s="209">
        <v>872</v>
      </c>
      <c r="J310" s="210"/>
      <c r="K310" s="211">
        <f>ROUND(P310*H310,2)</f>
        <v>872</v>
      </c>
      <c r="L310" s="206" t="s">
        <v>161</v>
      </c>
      <c r="M310" s="212"/>
      <c r="N310" s="213" t="s">
        <v>1</v>
      </c>
      <c r="O310" s="194" t="s">
        <v>41</v>
      </c>
      <c r="P310" s="195">
        <f>I310+J310</f>
        <v>872</v>
      </c>
      <c r="Q310" s="195">
        <f>ROUND(I310*H310,2)</f>
        <v>872</v>
      </c>
      <c r="R310" s="195">
        <f>ROUND(J310*H310,2)</f>
        <v>0</v>
      </c>
      <c r="S310" s="55"/>
      <c r="T310" s="196">
        <f>S310*H310</f>
        <v>0</v>
      </c>
      <c r="U310" s="196">
        <v>0</v>
      </c>
      <c r="V310" s="196">
        <f>U310*H310</f>
        <v>0</v>
      </c>
      <c r="W310" s="196">
        <v>0</v>
      </c>
      <c r="X310" s="196">
        <f>W310*H310</f>
        <v>0</v>
      </c>
      <c r="Y310" s="197" t="s">
        <v>1</v>
      </c>
      <c r="AR310" s="12" t="s">
        <v>290</v>
      </c>
      <c r="AT310" s="12" t="s">
        <v>282</v>
      </c>
      <c r="AU310" s="12" t="s">
        <v>72</v>
      </c>
      <c r="AY310" s="12" t="s">
        <v>155</v>
      </c>
      <c r="BE310" s="99">
        <f>IF(O310="základní",K310,0)</f>
        <v>872</v>
      </c>
      <c r="BF310" s="99">
        <f>IF(O310="snížená",K310,0)</f>
        <v>0</v>
      </c>
      <c r="BG310" s="99">
        <f>IF(O310="zákl. přenesená",K310,0)</f>
        <v>0</v>
      </c>
      <c r="BH310" s="99">
        <f>IF(O310="sníž. přenesená",K310,0)</f>
        <v>0</v>
      </c>
      <c r="BI310" s="99">
        <f>IF(O310="nulová",K310,0)</f>
        <v>0</v>
      </c>
      <c r="BJ310" s="12" t="s">
        <v>80</v>
      </c>
      <c r="BK310" s="99">
        <f>ROUND(P310*H310,2)</f>
        <v>872</v>
      </c>
      <c r="BL310" s="12" t="s">
        <v>290</v>
      </c>
      <c r="BM310" s="12" t="s">
        <v>698</v>
      </c>
    </row>
    <row r="311" spans="2:65" s="1" customFormat="1">
      <c r="B311" s="30"/>
      <c r="C311" s="31"/>
      <c r="D311" s="198" t="s">
        <v>164</v>
      </c>
      <c r="E311" s="31"/>
      <c r="F311" s="199" t="s">
        <v>697</v>
      </c>
      <c r="G311" s="31"/>
      <c r="H311" s="31"/>
      <c r="I311" s="112"/>
      <c r="J311" s="112"/>
      <c r="K311" s="31"/>
      <c r="L311" s="31"/>
      <c r="M311" s="32"/>
      <c r="N311" s="200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6"/>
      <c r="AT311" s="12" t="s">
        <v>164</v>
      </c>
      <c r="AU311" s="12" t="s">
        <v>72</v>
      </c>
    </row>
    <row r="312" spans="2:65" s="1" customFormat="1" ht="22.5" customHeight="1">
      <c r="B312" s="30"/>
      <c r="C312" s="204" t="s">
        <v>699</v>
      </c>
      <c r="D312" s="204" t="s">
        <v>282</v>
      </c>
      <c r="E312" s="205" t="s">
        <v>700</v>
      </c>
      <c r="F312" s="206" t="s">
        <v>701</v>
      </c>
      <c r="G312" s="207" t="s">
        <v>169</v>
      </c>
      <c r="H312" s="208">
        <v>1</v>
      </c>
      <c r="I312" s="209">
        <v>8330</v>
      </c>
      <c r="J312" s="210"/>
      <c r="K312" s="211">
        <f>ROUND(P312*H312,2)</f>
        <v>8330</v>
      </c>
      <c r="L312" s="206" t="s">
        <v>161</v>
      </c>
      <c r="M312" s="212"/>
      <c r="N312" s="213" t="s">
        <v>1</v>
      </c>
      <c r="O312" s="194" t="s">
        <v>41</v>
      </c>
      <c r="P312" s="195">
        <f>I312+J312</f>
        <v>8330</v>
      </c>
      <c r="Q312" s="195">
        <f>ROUND(I312*H312,2)</f>
        <v>8330</v>
      </c>
      <c r="R312" s="195">
        <f>ROUND(J312*H312,2)</f>
        <v>0</v>
      </c>
      <c r="S312" s="55"/>
      <c r="T312" s="196">
        <f>S312*H312</f>
        <v>0</v>
      </c>
      <c r="U312" s="196">
        <v>0</v>
      </c>
      <c r="V312" s="196">
        <f>U312*H312</f>
        <v>0</v>
      </c>
      <c r="W312" s="196">
        <v>0</v>
      </c>
      <c r="X312" s="196">
        <f>W312*H312</f>
        <v>0</v>
      </c>
      <c r="Y312" s="197" t="s">
        <v>1</v>
      </c>
      <c r="AR312" s="12" t="s">
        <v>290</v>
      </c>
      <c r="AT312" s="12" t="s">
        <v>282</v>
      </c>
      <c r="AU312" s="12" t="s">
        <v>72</v>
      </c>
      <c r="AY312" s="12" t="s">
        <v>155</v>
      </c>
      <c r="BE312" s="99">
        <f>IF(O312="základní",K312,0)</f>
        <v>8330</v>
      </c>
      <c r="BF312" s="99">
        <f>IF(O312="snížená",K312,0)</f>
        <v>0</v>
      </c>
      <c r="BG312" s="99">
        <f>IF(O312="zákl. přenesená",K312,0)</f>
        <v>0</v>
      </c>
      <c r="BH312" s="99">
        <f>IF(O312="sníž. přenesená",K312,0)</f>
        <v>0</v>
      </c>
      <c r="BI312" s="99">
        <f>IF(O312="nulová",K312,0)</f>
        <v>0</v>
      </c>
      <c r="BJ312" s="12" t="s">
        <v>80</v>
      </c>
      <c r="BK312" s="99">
        <f>ROUND(P312*H312,2)</f>
        <v>8330</v>
      </c>
      <c r="BL312" s="12" t="s">
        <v>290</v>
      </c>
      <c r="BM312" s="12" t="s">
        <v>702</v>
      </c>
    </row>
    <row r="313" spans="2:65" s="1" customFormat="1">
      <c r="B313" s="30"/>
      <c r="C313" s="31"/>
      <c r="D313" s="198" t="s">
        <v>164</v>
      </c>
      <c r="E313" s="31"/>
      <c r="F313" s="199" t="s">
        <v>701</v>
      </c>
      <c r="G313" s="31"/>
      <c r="H313" s="31"/>
      <c r="I313" s="112"/>
      <c r="J313" s="112"/>
      <c r="K313" s="31"/>
      <c r="L313" s="31"/>
      <c r="M313" s="32"/>
      <c r="N313" s="200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6"/>
      <c r="AT313" s="12" t="s">
        <v>164</v>
      </c>
      <c r="AU313" s="12" t="s">
        <v>72</v>
      </c>
    </row>
    <row r="314" spans="2:65" s="1" customFormat="1" ht="22.5" customHeight="1">
      <c r="B314" s="30"/>
      <c r="C314" s="204" t="s">
        <v>703</v>
      </c>
      <c r="D314" s="204" t="s">
        <v>282</v>
      </c>
      <c r="E314" s="205" t="s">
        <v>704</v>
      </c>
      <c r="F314" s="206" t="s">
        <v>705</v>
      </c>
      <c r="G314" s="207" t="s">
        <v>169</v>
      </c>
      <c r="H314" s="208">
        <v>1</v>
      </c>
      <c r="I314" s="209">
        <v>8330</v>
      </c>
      <c r="J314" s="210"/>
      <c r="K314" s="211">
        <f>ROUND(P314*H314,2)</f>
        <v>8330</v>
      </c>
      <c r="L314" s="206" t="s">
        <v>161</v>
      </c>
      <c r="M314" s="212"/>
      <c r="N314" s="213" t="s">
        <v>1</v>
      </c>
      <c r="O314" s="194" t="s">
        <v>41</v>
      </c>
      <c r="P314" s="195">
        <f>I314+J314</f>
        <v>8330</v>
      </c>
      <c r="Q314" s="195">
        <f>ROUND(I314*H314,2)</f>
        <v>8330</v>
      </c>
      <c r="R314" s="195">
        <f>ROUND(J314*H314,2)</f>
        <v>0</v>
      </c>
      <c r="S314" s="55"/>
      <c r="T314" s="196">
        <f>S314*H314</f>
        <v>0</v>
      </c>
      <c r="U314" s="196">
        <v>0</v>
      </c>
      <c r="V314" s="196">
        <f>U314*H314</f>
        <v>0</v>
      </c>
      <c r="W314" s="196">
        <v>0</v>
      </c>
      <c r="X314" s="196">
        <f>W314*H314</f>
        <v>0</v>
      </c>
      <c r="Y314" s="197" t="s">
        <v>1</v>
      </c>
      <c r="AR314" s="12" t="s">
        <v>290</v>
      </c>
      <c r="AT314" s="12" t="s">
        <v>282</v>
      </c>
      <c r="AU314" s="12" t="s">
        <v>72</v>
      </c>
      <c r="AY314" s="12" t="s">
        <v>155</v>
      </c>
      <c r="BE314" s="99">
        <f>IF(O314="základní",K314,0)</f>
        <v>8330</v>
      </c>
      <c r="BF314" s="99">
        <f>IF(O314="snížená",K314,0)</f>
        <v>0</v>
      </c>
      <c r="BG314" s="99">
        <f>IF(O314="zákl. přenesená",K314,0)</f>
        <v>0</v>
      </c>
      <c r="BH314" s="99">
        <f>IF(O314="sníž. přenesená",K314,0)</f>
        <v>0</v>
      </c>
      <c r="BI314" s="99">
        <f>IF(O314="nulová",K314,0)</f>
        <v>0</v>
      </c>
      <c r="BJ314" s="12" t="s">
        <v>80</v>
      </c>
      <c r="BK314" s="99">
        <f>ROUND(P314*H314,2)</f>
        <v>8330</v>
      </c>
      <c r="BL314" s="12" t="s">
        <v>290</v>
      </c>
      <c r="BM314" s="12" t="s">
        <v>706</v>
      </c>
    </row>
    <row r="315" spans="2:65" s="1" customFormat="1">
      <c r="B315" s="30"/>
      <c r="C315" s="31"/>
      <c r="D315" s="198" t="s">
        <v>164</v>
      </c>
      <c r="E315" s="31"/>
      <c r="F315" s="199" t="s">
        <v>705</v>
      </c>
      <c r="G315" s="31"/>
      <c r="H315" s="31"/>
      <c r="I315" s="112"/>
      <c r="J315" s="112"/>
      <c r="K315" s="31"/>
      <c r="L315" s="31"/>
      <c r="M315" s="32"/>
      <c r="N315" s="200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6"/>
      <c r="AT315" s="12" t="s">
        <v>164</v>
      </c>
      <c r="AU315" s="12" t="s">
        <v>72</v>
      </c>
    </row>
    <row r="316" spans="2:65" s="1" customFormat="1" ht="22.5" customHeight="1">
      <c r="B316" s="30"/>
      <c r="C316" s="204" t="s">
        <v>707</v>
      </c>
      <c r="D316" s="204" t="s">
        <v>282</v>
      </c>
      <c r="E316" s="205" t="s">
        <v>708</v>
      </c>
      <c r="F316" s="206" t="s">
        <v>709</v>
      </c>
      <c r="G316" s="207" t="s">
        <v>169</v>
      </c>
      <c r="H316" s="208">
        <v>1</v>
      </c>
      <c r="I316" s="209">
        <v>1470</v>
      </c>
      <c r="J316" s="210"/>
      <c r="K316" s="211">
        <f>ROUND(P316*H316,2)</f>
        <v>1470</v>
      </c>
      <c r="L316" s="206" t="s">
        <v>161</v>
      </c>
      <c r="M316" s="212"/>
      <c r="N316" s="213" t="s">
        <v>1</v>
      </c>
      <c r="O316" s="194" t="s">
        <v>41</v>
      </c>
      <c r="P316" s="195">
        <f>I316+J316</f>
        <v>1470</v>
      </c>
      <c r="Q316" s="195">
        <f>ROUND(I316*H316,2)</f>
        <v>1470</v>
      </c>
      <c r="R316" s="195">
        <f>ROUND(J316*H316,2)</f>
        <v>0</v>
      </c>
      <c r="S316" s="55"/>
      <c r="T316" s="196">
        <f>S316*H316</f>
        <v>0</v>
      </c>
      <c r="U316" s="196">
        <v>0</v>
      </c>
      <c r="V316" s="196">
        <f>U316*H316</f>
        <v>0</v>
      </c>
      <c r="W316" s="196">
        <v>0</v>
      </c>
      <c r="X316" s="196">
        <f>W316*H316</f>
        <v>0</v>
      </c>
      <c r="Y316" s="197" t="s">
        <v>1</v>
      </c>
      <c r="AR316" s="12" t="s">
        <v>290</v>
      </c>
      <c r="AT316" s="12" t="s">
        <v>282</v>
      </c>
      <c r="AU316" s="12" t="s">
        <v>72</v>
      </c>
      <c r="AY316" s="12" t="s">
        <v>155</v>
      </c>
      <c r="BE316" s="99">
        <f>IF(O316="základní",K316,0)</f>
        <v>1470</v>
      </c>
      <c r="BF316" s="99">
        <f>IF(O316="snížená",K316,0)</f>
        <v>0</v>
      </c>
      <c r="BG316" s="99">
        <f>IF(O316="zákl. přenesená",K316,0)</f>
        <v>0</v>
      </c>
      <c r="BH316" s="99">
        <f>IF(O316="sníž. přenesená",K316,0)</f>
        <v>0</v>
      </c>
      <c r="BI316" s="99">
        <f>IF(O316="nulová",K316,0)</f>
        <v>0</v>
      </c>
      <c r="BJ316" s="12" t="s">
        <v>80</v>
      </c>
      <c r="BK316" s="99">
        <f>ROUND(P316*H316,2)</f>
        <v>1470</v>
      </c>
      <c r="BL316" s="12" t="s">
        <v>290</v>
      </c>
      <c r="BM316" s="12" t="s">
        <v>710</v>
      </c>
    </row>
    <row r="317" spans="2:65" s="1" customFormat="1">
      <c r="B317" s="30"/>
      <c r="C317" s="31"/>
      <c r="D317" s="198" t="s">
        <v>164</v>
      </c>
      <c r="E317" s="31"/>
      <c r="F317" s="199" t="s">
        <v>709</v>
      </c>
      <c r="G317" s="31"/>
      <c r="H317" s="31"/>
      <c r="I317" s="112"/>
      <c r="J317" s="112"/>
      <c r="K317" s="31"/>
      <c r="L317" s="31"/>
      <c r="M317" s="32"/>
      <c r="N317" s="200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6"/>
      <c r="AT317" s="12" t="s">
        <v>164</v>
      </c>
      <c r="AU317" s="12" t="s">
        <v>72</v>
      </c>
    </row>
    <row r="318" spans="2:65" s="1" customFormat="1" ht="22.5" customHeight="1">
      <c r="B318" s="30"/>
      <c r="C318" s="204" t="s">
        <v>711</v>
      </c>
      <c r="D318" s="204" t="s">
        <v>282</v>
      </c>
      <c r="E318" s="205" t="s">
        <v>712</v>
      </c>
      <c r="F318" s="206" t="s">
        <v>713</v>
      </c>
      <c r="G318" s="207" t="s">
        <v>169</v>
      </c>
      <c r="H318" s="208">
        <v>1</v>
      </c>
      <c r="I318" s="209">
        <v>2842</v>
      </c>
      <c r="J318" s="210"/>
      <c r="K318" s="211">
        <f>ROUND(P318*H318,2)</f>
        <v>2842</v>
      </c>
      <c r="L318" s="206" t="s">
        <v>161</v>
      </c>
      <c r="M318" s="212"/>
      <c r="N318" s="213" t="s">
        <v>1</v>
      </c>
      <c r="O318" s="194" t="s">
        <v>41</v>
      </c>
      <c r="P318" s="195">
        <f>I318+J318</f>
        <v>2842</v>
      </c>
      <c r="Q318" s="195">
        <f>ROUND(I318*H318,2)</f>
        <v>2842</v>
      </c>
      <c r="R318" s="195">
        <f>ROUND(J318*H318,2)</f>
        <v>0</v>
      </c>
      <c r="S318" s="55"/>
      <c r="T318" s="196">
        <f>S318*H318</f>
        <v>0</v>
      </c>
      <c r="U318" s="196">
        <v>0</v>
      </c>
      <c r="V318" s="196">
        <f>U318*H318</f>
        <v>0</v>
      </c>
      <c r="W318" s="196">
        <v>0</v>
      </c>
      <c r="X318" s="196">
        <f>W318*H318</f>
        <v>0</v>
      </c>
      <c r="Y318" s="197" t="s">
        <v>1</v>
      </c>
      <c r="AR318" s="12" t="s">
        <v>290</v>
      </c>
      <c r="AT318" s="12" t="s">
        <v>282</v>
      </c>
      <c r="AU318" s="12" t="s">
        <v>72</v>
      </c>
      <c r="AY318" s="12" t="s">
        <v>155</v>
      </c>
      <c r="BE318" s="99">
        <f>IF(O318="základní",K318,0)</f>
        <v>2842</v>
      </c>
      <c r="BF318" s="99">
        <f>IF(O318="snížená",K318,0)</f>
        <v>0</v>
      </c>
      <c r="BG318" s="99">
        <f>IF(O318="zákl. přenesená",K318,0)</f>
        <v>0</v>
      </c>
      <c r="BH318" s="99">
        <f>IF(O318="sníž. přenesená",K318,0)</f>
        <v>0</v>
      </c>
      <c r="BI318" s="99">
        <f>IF(O318="nulová",K318,0)</f>
        <v>0</v>
      </c>
      <c r="BJ318" s="12" t="s">
        <v>80</v>
      </c>
      <c r="BK318" s="99">
        <f>ROUND(P318*H318,2)</f>
        <v>2842</v>
      </c>
      <c r="BL318" s="12" t="s">
        <v>290</v>
      </c>
      <c r="BM318" s="12" t="s">
        <v>714</v>
      </c>
    </row>
    <row r="319" spans="2:65" s="1" customFormat="1">
      <c r="B319" s="30"/>
      <c r="C319" s="31"/>
      <c r="D319" s="198" t="s">
        <v>164</v>
      </c>
      <c r="E319" s="31"/>
      <c r="F319" s="199" t="s">
        <v>713</v>
      </c>
      <c r="G319" s="31"/>
      <c r="H319" s="31"/>
      <c r="I319" s="112"/>
      <c r="J319" s="112"/>
      <c r="K319" s="31"/>
      <c r="L319" s="31"/>
      <c r="M319" s="32"/>
      <c r="N319" s="200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6"/>
      <c r="AT319" s="12" t="s">
        <v>164</v>
      </c>
      <c r="AU319" s="12" t="s">
        <v>72</v>
      </c>
    </row>
    <row r="320" spans="2:65" s="1" customFormat="1" ht="22.5" customHeight="1">
      <c r="B320" s="30"/>
      <c r="C320" s="204" t="s">
        <v>715</v>
      </c>
      <c r="D320" s="204" t="s">
        <v>282</v>
      </c>
      <c r="E320" s="205" t="s">
        <v>716</v>
      </c>
      <c r="F320" s="206" t="s">
        <v>717</v>
      </c>
      <c r="G320" s="207" t="s">
        <v>169</v>
      </c>
      <c r="H320" s="208">
        <v>1</v>
      </c>
      <c r="I320" s="209">
        <v>2842</v>
      </c>
      <c r="J320" s="210"/>
      <c r="K320" s="211">
        <f>ROUND(P320*H320,2)</f>
        <v>2842</v>
      </c>
      <c r="L320" s="206" t="s">
        <v>161</v>
      </c>
      <c r="M320" s="212"/>
      <c r="N320" s="213" t="s">
        <v>1</v>
      </c>
      <c r="O320" s="194" t="s">
        <v>41</v>
      </c>
      <c r="P320" s="195">
        <f>I320+J320</f>
        <v>2842</v>
      </c>
      <c r="Q320" s="195">
        <f>ROUND(I320*H320,2)</f>
        <v>2842</v>
      </c>
      <c r="R320" s="195">
        <f>ROUND(J320*H320,2)</f>
        <v>0</v>
      </c>
      <c r="S320" s="55"/>
      <c r="T320" s="196">
        <f>S320*H320</f>
        <v>0</v>
      </c>
      <c r="U320" s="196">
        <v>0</v>
      </c>
      <c r="V320" s="196">
        <f>U320*H320</f>
        <v>0</v>
      </c>
      <c r="W320" s="196">
        <v>0</v>
      </c>
      <c r="X320" s="196">
        <f>W320*H320</f>
        <v>0</v>
      </c>
      <c r="Y320" s="197" t="s">
        <v>1</v>
      </c>
      <c r="AR320" s="12" t="s">
        <v>290</v>
      </c>
      <c r="AT320" s="12" t="s">
        <v>282</v>
      </c>
      <c r="AU320" s="12" t="s">
        <v>72</v>
      </c>
      <c r="AY320" s="12" t="s">
        <v>155</v>
      </c>
      <c r="BE320" s="99">
        <f>IF(O320="základní",K320,0)</f>
        <v>2842</v>
      </c>
      <c r="BF320" s="99">
        <f>IF(O320="snížená",K320,0)</f>
        <v>0</v>
      </c>
      <c r="BG320" s="99">
        <f>IF(O320="zákl. přenesená",K320,0)</f>
        <v>0</v>
      </c>
      <c r="BH320" s="99">
        <f>IF(O320="sníž. přenesená",K320,0)</f>
        <v>0</v>
      </c>
      <c r="BI320" s="99">
        <f>IF(O320="nulová",K320,0)</f>
        <v>0</v>
      </c>
      <c r="BJ320" s="12" t="s">
        <v>80</v>
      </c>
      <c r="BK320" s="99">
        <f>ROUND(P320*H320,2)</f>
        <v>2842</v>
      </c>
      <c r="BL320" s="12" t="s">
        <v>290</v>
      </c>
      <c r="BM320" s="12" t="s">
        <v>718</v>
      </c>
    </row>
    <row r="321" spans="2:65" s="1" customFormat="1">
      <c r="B321" s="30"/>
      <c r="C321" s="31"/>
      <c r="D321" s="198" t="s">
        <v>164</v>
      </c>
      <c r="E321" s="31"/>
      <c r="F321" s="199" t="s">
        <v>717</v>
      </c>
      <c r="G321" s="31"/>
      <c r="H321" s="31"/>
      <c r="I321" s="112"/>
      <c r="J321" s="112"/>
      <c r="K321" s="31"/>
      <c r="L321" s="31"/>
      <c r="M321" s="32"/>
      <c r="N321" s="200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6"/>
      <c r="AT321" s="12" t="s">
        <v>164</v>
      </c>
      <c r="AU321" s="12" t="s">
        <v>72</v>
      </c>
    </row>
    <row r="322" spans="2:65" s="1" customFormat="1" ht="22.5" customHeight="1">
      <c r="B322" s="30"/>
      <c r="C322" s="204" t="s">
        <v>719</v>
      </c>
      <c r="D322" s="204" t="s">
        <v>282</v>
      </c>
      <c r="E322" s="205" t="s">
        <v>720</v>
      </c>
      <c r="F322" s="206" t="s">
        <v>721</v>
      </c>
      <c r="G322" s="207" t="s">
        <v>169</v>
      </c>
      <c r="H322" s="208">
        <v>1</v>
      </c>
      <c r="I322" s="209">
        <v>470</v>
      </c>
      <c r="J322" s="210"/>
      <c r="K322" s="211">
        <f>ROUND(P322*H322,2)</f>
        <v>470</v>
      </c>
      <c r="L322" s="206" t="s">
        <v>161</v>
      </c>
      <c r="M322" s="212"/>
      <c r="N322" s="213" t="s">
        <v>1</v>
      </c>
      <c r="O322" s="194" t="s">
        <v>41</v>
      </c>
      <c r="P322" s="195">
        <f>I322+J322</f>
        <v>470</v>
      </c>
      <c r="Q322" s="195">
        <f>ROUND(I322*H322,2)</f>
        <v>470</v>
      </c>
      <c r="R322" s="195">
        <f>ROUND(J322*H322,2)</f>
        <v>0</v>
      </c>
      <c r="S322" s="55"/>
      <c r="T322" s="196">
        <f>S322*H322</f>
        <v>0</v>
      </c>
      <c r="U322" s="196">
        <v>0</v>
      </c>
      <c r="V322" s="196">
        <f>U322*H322</f>
        <v>0</v>
      </c>
      <c r="W322" s="196">
        <v>0</v>
      </c>
      <c r="X322" s="196">
        <f>W322*H322</f>
        <v>0</v>
      </c>
      <c r="Y322" s="197" t="s">
        <v>1</v>
      </c>
      <c r="AR322" s="12" t="s">
        <v>290</v>
      </c>
      <c r="AT322" s="12" t="s">
        <v>282</v>
      </c>
      <c r="AU322" s="12" t="s">
        <v>72</v>
      </c>
      <c r="AY322" s="12" t="s">
        <v>155</v>
      </c>
      <c r="BE322" s="99">
        <f>IF(O322="základní",K322,0)</f>
        <v>470</v>
      </c>
      <c r="BF322" s="99">
        <f>IF(O322="snížená",K322,0)</f>
        <v>0</v>
      </c>
      <c r="BG322" s="99">
        <f>IF(O322="zákl. přenesená",K322,0)</f>
        <v>0</v>
      </c>
      <c r="BH322" s="99">
        <f>IF(O322="sníž. přenesená",K322,0)</f>
        <v>0</v>
      </c>
      <c r="BI322" s="99">
        <f>IF(O322="nulová",K322,0)</f>
        <v>0</v>
      </c>
      <c r="BJ322" s="12" t="s">
        <v>80</v>
      </c>
      <c r="BK322" s="99">
        <f>ROUND(P322*H322,2)</f>
        <v>470</v>
      </c>
      <c r="BL322" s="12" t="s">
        <v>290</v>
      </c>
      <c r="BM322" s="12" t="s">
        <v>722</v>
      </c>
    </row>
    <row r="323" spans="2:65" s="1" customFormat="1">
      <c r="B323" s="30"/>
      <c r="C323" s="31"/>
      <c r="D323" s="198" t="s">
        <v>164</v>
      </c>
      <c r="E323" s="31"/>
      <c r="F323" s="199" t="s">
        <v>721</v>
      </c>
      <c r="G323" s="31"/>
      <c r="H323" s="31"/>
      <c r="I323" s="112">
        <v>0</v>
      </c>
      <c r="J323" s="112"/>
      <c r="K323" s="31"/>
      <c r="L323" s="31"/>
      <c r="M323" s="32"/>
      <c r="N323" s="200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6"/>
      <c r="AT323" s="12" t="s">
        <v>164</v>
      </c>
      <c r="AU323" s="12" t="s">
        <v>72</v>
      </c>
    </row>
    <row r="324" spans="2:65" s="1" customFormat="1" ht="22.5" customHeight="1">
      <c r="B324" s="30"/>
      <c r="C324" s="204" t="s">
        <v>723</v>
      </c>
      <c r="D324" s="204" t="s">
        <v>282</v>
      </c>
      <c r="E324" s="205" t="s">
        <v>724</v>
      </c>
      <c r="F324" s="206" t="s">
        <v>725</v>
      </c>
      <c r="G324" s="207" t="s">
        <v>169</v>
      </c>
      <c r="H324" s="208">
        <v>1</v>
      </c>
      <c r="I324" s="209">
        <v>2450</v>
      </c>
      <c r="J324" s="210"/>
      <c r="K324" s="211">
        <f>ROUND(P324*H324,2)</f>
        <v>2450</v>
      </c>
      <c r="L324" s="206" t="s">
        <v>161</v>
      </c>
      <c r="M324" s="212"/>
      <c r="N324" s="213" t="s">
        <v>1</v>
      </c>
      <c r="O324" s="194" t="s">
        <v>41</v>
      </c>
      <c r="P324" s="195">
        <f>I324+J324</f>
        <v>2450</v>
      </c>
      <c r="Q324" s="195">
        <f>ROUND(I324*H324,2)</f>
        <v>2450</v>
      </c>
      <c r="R324" s="195">
        <f>ROUND(J324*H324,2)</f>
        <v>0</v>
      </c>
      <c r="S324" s="55"/>
      <c r="T324" s="196">
        <f>S324*H324</f>
        <v>0</v>
      </c>
      <c r="U324" s="196">
        <v>0</v>
      </c>
      <c r="V324" s="196">
        <f>U324*H324</f>
        <v>0</v>
      </c>
      <c r="W324" s="196">
        <v>0</v>
      </c>
      <c r="X324" s="196">
        <f>W324*H324</f>
        <v>0</v>
      </c>
      <c r="Y324" s="197" t="s">
        <v>1</v>
      </c>
      <c r="AR324" s="12" t="s">
        <v>290</v>
      </c>
      <c r="AT324" s="12" t="s">
        <v>282</v>
      </c>
      <c r="AU324" s="12" t="s">
        <v>72</v>
      </c>
      <c r="AY324" s="12" t="s">
        <v>155</v>
      </c>
      <c r="BE324" s="99">
        <f>IF(O324="základní",K324,0)</f>
        <v>2450</v>
      </c>
      <c r="BF324" s="99">
        <f>IF(O324="snížená",K324,0)</f>
        <v>0</v>
      </c>
      <c r="BG324" s="99">
        <f>IF(O324="zákl. přenesená",K324,0)</f>
        <v>0</v>
      </c>
      <c r="BH324" s="99">
        <f>IF(O324="sníž. přenesená",K324,0)</f>
        <v>0</v>
      </c>
      <c r="BI324" s="99">
        <f>IF(O324="nulová",K324,0)</f>
        <v>0</v>
      </c>
      <c r="BJ324" s="12" t="s">
        <v>80</v>
      </c>
      <c r="BK324" s="99">
        <f>ROUND(P324*H324,2)</f>
        <v>2450</v>
      </c>
      <c r="BL324" s="12" t="s">
        <v>290</v>
      </c>
      <c r="BM324" s="12" t="s">
        <v>726</v>
      </c>
    </row>
    <row r="325" spans="2:65" s="1" customFormat="1">
      <c r="B325" s="30"/>
      <c r="C325" s="31"/>
      <c r="D325" s="198" t="s">
        <v>164</v>
      </c>
      <c r="E325" s="31"/>
      <c r="F325" s="199" t="s">
        <v>725</v>
      </c>
      <c r="G325" s="31"/>
      <c r="H325" s="31"/>
      <c r="I325" s="112"/>
      <c r="J325" s="112"/>
      <c r="K325" s="31"/>
      <c r="L325" s="31"/>
      <c r="M325" s="32"/>
      <c r="N325" s="200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6"/>
      <c r="AT325" s="12" t="s">
        <v>164</v>
      </c>
      <c r="AU325" s="12" t="s">
        <v>72</v>
      </c>
    </row>
    <row r="326" spans="2:65" s="1" customFormat="1" ht="22.5" customHeight="1">
      <c r="B326" s="30"/>
      <c r="C326" s="204" t="s">
        <v>727</v>
      </c>
      <c r="D326" s="204" t="s">
        <v>282</v>
      </c>
      <c r="E326" s="205" t="s">
        <v>728</v>
      </c>
      <c r="F326" s="206" t="s">
        <v>729</v>
      </c>
      <c r="G326" s="207" t="s">
        <v>169</v>
      </c>
      <c r="H326" s="208">
        <v>1</v>
      </c>
      <c r="I326" s="209">
        <v>588</v>
      </c>
      <c r="J326" s="210"/>
      <c r="K326" s="211">
        <f>ROUND(P326*H326,2)</f>
        <v>588</v>
      </c>
      <c r="L326" s="206" t="s">
        <v>161</v>
      </c>
      <c r="M326" s="212"/>
      <c r="N326" s="213" t="s">
        <v>1</v>
      </c>
      <c r="O326" s="194" t="s">
        <v>41</v>
      </c>
      <c r="P326" s="195">
        <f>I326+J326</f>
        <v>588</v>
      </c>
      <c r="Q326" s="195">
        <f>ROUND(I326*H326,2)</f>
        <v>588</v>
      </c>
      <c r="R326" s="195">
        <f>ROUND(J326*H326,2)</f>
        <v>0</v>
      </c>
      <c r="S326" s="55"/>
      <c r="T326" s="196">
        <f>S326*H326</f>
        <v>0</v>
      </c>
      <c r="U326" s="196">
        <v>0</v>
      </c>
      <c r="V326" s="196">
        <f>U326*H326</f>
        <v>0</v>
      </c>
      <c r="W326" s="196">
        <v>0</v>
      </c>
      <c r="X326" s="196">
        <f>W326*H326</f>
        <v>0</v>
      </c>
      <c r="Y326" s="197" t="s">
        <v>1</v>
      </c>
      <c r="AR326" s="12" t="s">
        <v>290</v>
      </c>
      <c r="AT326" s="12" t="s">
        <v>282</v>
      </c>
      <c r="AU326" s="12" t="s">
        <v>72</v>
      </c>
      <c r="AY326" s="12" t="s">
        <v>155</v>
      </c>
      <c r="BE326" s="99">
        <f>IF(O326="základní",K326,0)</f>
        <v>588</v>
      </c>
      <c r="BF326" s="99">
        <f>IF(O326="snížená",K326,0)</f>
        <v>0</v>
      </c>
      <c r="BG326" s="99">
        <f>IF(O326="zákl. přenesená",K326,0)</f>
        <v>0</v>
      </c>
      <c r="BH326" s="99">
        <f>IF(O326="sníž. přenesená",K326,0)</f>
        <v>0</v>
      </c>
      <c r="BI326" s="99">
        <f>IF(O326="nulová",K326,0)</f>
        <v>0</v>
      </c>
      <c r="BJ326" s="12" t="s">
        <v>80</v>
      </c>
      <c r="BK326" s="99">
        <f>ROUND(P326*H326,2)</f>
        <v>588</v>
      </c>
      <c r="BL326" s="12" t="s">
        <v>290</v>
      </c>
      <c r="BM326" s="12" t="s">
        <v>730</v>
      </c>
    </row>
    <row r="327" spans="2:65" s="1" customFormat="1">
      <c r="B327" s="30"/>
      <c r="C327" s="31"/>
      <c r="D327" s="198" t="s">
        <v>164</v>
      </c>
      <c r="E327" s="31"/>
      <c r="F327" s="199" t="s">
        <v>729</v>
      </c>
      <c r="G327" s="31"/>
      <c r="H327" s="31"/>
      <c r="I327" s="112"/>
      <c r="J327" s="112"/>
      <c r="K327" s="31"/>
      <c r="L327" s="31"/>
      <c r="M327" s="32"/>
      <c r="N327" s="200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6"/>
      <c r="AT327" s="12" t="s">
        <v>164</v>
      </c>
      <c r="AU327" s="12" t="s">
        <v>72</v>
      </c>
    </row>
    <row r="328" spans="2:65" s="1" customFormat="1" ht="22.5" customHeight="1">
      <c r="B328" s="30"/>
      <c r="C328" s="204" t="s">
        <v>731</v>
      </c>
      <c r="D328" s="204" t="s">
        <v>282</v>
      </c>
      <c r="E328" s="205" t="s">
        <v>732</v>
      </c>
      <c r="F328" s="206" t="s">
        <v>733</v>
      </c>
      <c r="G328" s="207" t="s">
        <v>169</v>
      </c>
      <c r="H328" s="208">
        <v>1</v>
      </c>
      <c r="I328" s="209">
        <v>8330</v>
      </c>
      <c r="J328" s="210"/>
      <c r="K328" s="211">
        <f>ROUND(P328*H328,2)</f>
        <v>8330</v>
      </c>
      <c r="L328" s="206" t="s">
        <v>161</v>
      </c>
      <c r="M328" s="212"/>
      <c r="N328" s="213" t="s">
        <v>1</v>
      </c>
      <c r="O328" s="194" t="s">
        <v>41</v>
      </c>
      <c r="P328" s="195">
        <f>I328+J328</f>
        <v>8330</v>
      </c>
      <c r="Q328" s="195">
        <f>ROUND(I328*H328,2)</f>
        <v>8330</v>
      </c>
      <c r="R328" s="195">
        <f>ROUND(J328*H328,2)</f>
        <v>0</v>
      </c>
      <c r="S328" s="55"/>
      <c r="T328" s="196">
        <f>S328*H328</f>
        <v>0</v>
      </c>
      <c r="U328" s="196">
        <v>0</v>
      </c>
      <c r="V328" s="196">
        <f>U328*H328</f>
        <v>0</v>
      </c>
      <c r="W328" s="196">
        <v>0</v>
      </c>
      <c r="X328" s="196">
        <f>W328*H328</f>
        <v>0</v>
      </c>
      <c r="Y328" s="197" t="s">
        <v>1</v>
      </c>
      <c r="AR328" s="12" t="s">
        <v>290</v>
      </c>
      <c r="AT328" s="12" t="s">
        <v>282</v>
      </c>
      <c r="AU328" s="12" t="s">
        <v>72</v>
      </c>
      <c r="AY328" s="12" t="s">
        <v>155</v>
      </c>
      <c r="BE328" s="99">
        <f>IF(O328="základní",K328,0)</f>
        <v>8330</v>
      </c>
      <c r="BF328" s="99">
        <f>IF(O328="snížená",K328,0)</f>
        <v>0</v>
      </c>
      <c r="BG328" s="99">
        <f>IF(O328="zákl. přenesená",K328,0)</f>
        <v>0</v>
      </c>
      <c r="BH328" s="99">
        <f>IF(O328="sníž. přenesená",K328,0)</f>
        <v>0</v>
      </c>
      <c r="BI328" s="99">
        <f>IF(O328="nulová",K328,0)</f>
        <v>0</v>
      </c>
      <c r="BJ328" s="12" t="s">
        <v>80</v>
      </c>
      <c r="BK328" s="99">
        <f>ROUND(P328*H328,2)</f>
        <v>8330</v>
      </c>
      <c r="BL328" s="12" t="s">
        <v>290</v>
      </c>
      <c r="BM328" s="12" t="s">
        <v>734</v>
      </c>
    </row>
    <row r="329" spans="2:65" s="1" customFormat="1">
      <c r="B329" s="30"/>
      <c r="C329" s="31"/>
      <c r="D329" s="198" t="s">
        <v>164</v>
      </c>
      <c r="E329" s="31"/>
      <c r="F329" s="199" t="s">
        <v>733</v>
      </c>
      <c r="G329" s="31"/>
      <c r="H329" s="31"/>
      <c r="I329" s="112"/>
      <c r="J329" s="112"/>
      <c r="K329" s="31"/>
      <c r="L329" s="31"/>
      <c r="M329" s="32"/>
      <c r="N329" s="200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6"/>
      <c r="AT329" s="12" t="s">
        <v>164</v>
      </c>
      <c r="AU329" s="12" t="s">
        <v>72</v>
      </c>
    </row>
    <row r="330" spans="2:65" s="1" customFormat="1" ht="22.5" customHeight="1">
      <c r="B330" s="30"/>
      <c r="C330" s="204" t="s">
        <v>735</v>
      </c>
      <c r="D330" s="204" t="s">
        <v>282</v>
      </c>
      <c r="E330" s="205" t="s">
        <v>736</v>
      </c>
      <c r="F330" s="206" t="s">
        <v>737</v>
      </c>
      <c r="G330" s="207" t="s">
        <v>169</v>
      </c>
      <c r="H330" s="208">
        <v>1</v>
      </c>
      <c r="I330" s="209">
        <v>8330</v>
      </c>
      <c r="J330" s="210"/>
      <c r="K330" s="211">
        <f>ROUND(P330*H330,2)</f>
        <v>8330</v>
      </c>
      <c r="L330" s="206" t="s">
        <v>161</v>
      </c>
      <c r="M330" s="212"/>
      <c r="N330" s="213" t="s">
        <v>1</v>
      </c>
      <c r="O330" s="194" t="s">
        <v>41</v>
      </c>
      <c r="P330" s="195">
        <f>I330+J330</f>
        <v>8330</v>
      </c>
      <c r="Q330" s="195">
        <f>ROUND(I330*H330,2)</f>
        <v>8330</v>
      </c>
      <c r="R330" s="195">
        <f>ROUND(J330*H330,2)</f>
        <v>0</v>
      </c>
      <c r="S330" s="55"/>
      <c r="T330" s="196">
        <f>S330*H330</f>
        <v>0</v>
      </c>
      <c r="U330" s="196">
        <v>0</v>
      </c>
      <c r="V330" s="196">
        <f>U330*H330</f>
        <v>0</v>
      </c>
      <c r="W330" s="196">
        <v>0</v>
      </c>
      <c r="X330" s="196">
        <f>W330*H330</f>
        <v>0</v>
      </c>
      <c r="Y330" s="197" t="s">
        <v>1</v>
      </c>
      <c r="AR330" s="12" t="s">
        <v>290</v>
      </c>
      <c r="AT330" s="12" t="s">
        <v>282</v>
      </c>
      <c r="AU330" s="12" t="s">
        <v>72</v>
      </c>
      <c r="AY330" s="12" t="s">
        <v>155</v>
      </c>
      <c r="BE330" s="99">
        <f>IF(O330="základní",K330,0)</f>
        <v>8330</v>
      </c>
      <c r="BF330" s="99">
        <f>IF(O330="snížená",K330,0)</f>
        <v>0</v>
      </c>
      <c r="BG330" s="99">
        <f>IF(O330="zákl. přenesená",K330,0)</f>
        <v>0</v>
      </c>
      <c r="BH330" s="99">
        <f>IF(O330="sníž. přenesená",K330,0)</f>
        <v>0</v>
      </c>
      <c r="BI330" s="99">
        <f>IF(O330="nulová",K330,0)</f>
        <v>0</v>
      </c>
      <c r="BJ330" s="12" t="s">
        <v>80</v>
      </c>
      <c r="BK330" s="99">
        <f>ROUND(P330*H330,2)</f>
        <v>8330</v>
      </c>
      <c r="BL330" s="12" t="s">
        <v>290</v>
      </c>
      <c r="BM330" s="12" t="s">
        <v>738</v>
      </c>
    </row>
    <row r="331" spans="2:65" s="1" customFormat="1">
      <c r="B331" s="30"/>
      <c r="C331" s="31"/>
      <c r="D331" s="198" t="s">
        <v>164</v>
      </c>
      <c r="E331" s="31"/>
      <c r="F331" s="199" t="s">
        <v>737</v>
      </c>
      <c r="G331" s="31"/>
      <c r="H331" s="31"/>
      <c r="I331" s="112"/>
      <c r="J331" s="112"/>
      <c r="K331" s="31"/>
      <c r="L331" s="31"/>
      <c r="M331" s="32"/>
      <c r="N331" s="200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6"/>
      <c r="AT331" s="12" t="s">
        <v>164</v>
      </c>
      <c r="AU331" s="12" t="s">
        <v>72</v>
      </c>
    </row>
    <row r="332" spans="2:65" s="1" customFormat="1" ht="22.5" customHeight="1">
      <c r="B332" s="30"/>
      <c r="C332" s="204" t="s">
        <v>739</v>
      </c>
      <c r="D332" s="204" t="s">
        <v>282</v>
      </c>
      <c r="E332" s="205" t="s">
        <v>740</v>
      </c>
      <c r="F332" s="206" t="s">
        <v>741</v>
      </c>
      <c r="G332" s="207" t="s">
        <v>169</v>
      </c>
      <c r="H332" s="208">
        <v>1</v>
      </c>
      <c r="I332" s="209">
        <v>1470</v>
      </c>
      <c r="J332" s="210"/>
      <c r="K332" s="211">
        <f>ROUND(P332*H332,2)</f>
        <v>1470</v>
      </c>
      <c r="L332" s="206" t="s">
        <v>161</v>
      </c>
      <c r="M332" s="212"/>
      <c r="N332" s="213" t="s">
        <v>1</v>
      </c>
      <c r="O332" s="194" t="s">
        <v>41</v>
      </c>
      <c r="P332" s="195">
        <f>I332+J332</f>
        <v>1470</v>
      </c>
      <c r="Q332" s="195">
        <f>ROUND(I332*H332,2)</f>
        <v>1470</v>
      </c>
      <c r="R332" s="195">
        <f>ROUND(J332*H332,2)</f>
        <v>0</v>
      </c>
      <c r="S332" s="55"/>
      <c r="T332" s="196">
        <f>S332*H332</f>
        <v>0</v>
      </c>
      <c r="U332" s="196">
        <v>0</v>
      </c>
      <c r="V332" s="196">
        <f>U332*H332</f>
        <v>0</v>
      </c>
      <c r="W332" s="196">
        <v>0</v>
      </c>
      <c r="X332" s="196">
        <f>W332*H332</f>
        <v>0</v>
      </c>
      <c r="Y332" s="197" t="s">
        <v>1</v>
      </c>
      <c r="AR332" s="12" t="s">
        <v>290</v>
      </c>
      <c r="AT332" s="12" t="s">
        <v>282</v>
      </c>
      <c r="AU332" s="12" t="s">
        <v>72</v>
      </c>
      <c r="AY332" s="12" t="s">
        <v>155</v>
      </c>
      <c r="BE332" s="99">
        <f>IF(O332="základní",K332,0)</f>
        <v>1470</v>
      </c>
      <c r="BF332" s="99">
        <f>IF(O332="snížená",K332,0)</f>
        <v>0</v>
      </c>
      <c r="BG332" s="99">
        <f>IF(O332="zákl. přenesená",K332,0)</f>
        <v>0</v>
      </c>
      <c r="BH332" s="99">
        <f>IF(O332="sníž. přenesená",K332,0)</f>
        <v>0</v>
      </c>
      <c r="BI332" s="99">
        <f>IF(O332="nulová",K332,0)</f>
        <v>0</v>
      </c>
      <c r="BJ332" s="12" t="s">
        <v>80</v>
      </c>
      <c r="BK332" s="99">
        <f>ROUND(P332*H332,2)</f>
        <v>1470</v>
      </c>
      <c r="BL332" s="12" t="s">
        <v>290</v>
      </c>
      <c r="BM332" s="12" t="s">
        <v>742</v>
      </c>
    </row>
    <row r="333" spans="2:65" s="1" customFormat="1">
      <c r="B333" s="30"/>
      <c r="C333" s="31"/>
      <c r="D333" s="198" t="s">
        <v>164</v>
      </c>
      <c r="E333" s="31"/>
      <c r="F333" s="199" t="s">
        <v>741</v>
      </c>
      <c r="G333" s="31"/>
      <c r="H333" s="31"/>
      <c r="I333" s="112"/>
      <c r="J333" s="112"/>
      <c r="K333" s="31"/>
      <c r="L333" s="31"/>
      <c r="M333" s="32"/>
      <c r="N333" s="200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6"/>
      <c r="AT333" s="12" t="s">
        <v>164</v>
      </c>
      <c r="AU333" s="12" t="s">
        <v>72</v>
      </c>
    </row>
    <row r="334" spans="2:65" s="1" customFormat="1" ht="22.5" customHeight="1">
      <c r="B334" s="30"/>
      <c r="C334" s="204" t="s">
        <v>743</v>
      </c>
      <c r="D334" s="204" t="s">
        <v>282</v>
      </c>
      <c r="E334" s="205" t="s">
        <v>744</v>
      </c>
      <c r="F334" s="206" t="s">
        <v>745</v>
      </c>
      <c r="G334" s="207" t="s">
        <v>169</v>
      </c>
      <c r="H334" s="208">
        <v>1</v>
      </c>
      <c r="I334" s="209">
        <v>3430</v>
      </c>
      <c r="J334" s="210"/>
      <c r="K334" s="211">
        <f>ROUND(P334*H334,2)</f>
        <v>3430</v>
      </c>
      <c r="L334" s="206" t="s">
        <v>161</v>
      </c>
      <c r="M334" s="212"/>
      <c r="N334" s="213" t="s">
        <v>1</v>
      </c>
      <c r="O334" s="194" t="s">
        <v>41</v>
      </c>
      <c r="P334" s="195">
        <f>I334+J334</f>
        <v>3430</v>
      </c>
      <c r="Q334" s="195">
        <f>ROUND(I334*H334,2)</f>
        <v>3430</v>
      </c>
      <c r="R334" s="195">
        <f>ROUND(J334*H334,2)</f>
        <v>0</v>
      </c>
      <c r="S334" s="55"/>
      <c r="T334" s="196">
        <f>S334*H334</f>
        <v>0</v>
      </c>
      <c r="U334" s="196">
        <v>0</v>
      </c>
      <c r="V334" s="196">
        <f>U334*H334</f>
        <v>0</v>
      </c>
      <c r="W334" s="196">
        <v>0</v>
      </c>
      <c r="X334" s="196">
        <f>W334*H334</f>
        <v>0</v>
      </c>
      <c r="Y334" s="197" t="s">
        <v>1</v>
      </c>
      <c r="AR334" s="12" t="s">
        <v>290</v>
      </c>
      <c r="AT334" s="12" t="s">
        <v>282</v>
      </c>
      <c r="AU334" s="12" t="s">
        <v>72</v>
      </c>
      <c r="AY334" s="12" t="s">
        <v>155</v>
      </c>
      <c r="BE334" s="99">
        <f>IF(O334="základní",K334,0)</f>
        <v>3430</v>
      </c>
      <c r="BF334" s="99">
        <f>IF(O334="snížená",K334,0)</f>
        <v>0</v>
      </c>
      <c r="BG334" s="99">
        <f>IF(O334="zákl. přenesená",K334,0)</f>
        <v>0</v>
      </c>
      <c r="BH334" s="99">
        <f>IF(O334="sníž. přenesená",K334,0)</f>
        <v>0</v>
      </c>
      <c r="BI334" s="99">
        <f>IF(O334="nulová",K334,0)</f>
        <v>0</v>
      </c>
      <c r="BJ334" s="12" t="s">
        <v>80</v>
      </c>
      <c r="BK334" s="99">
        <f>ROUND(P334*H334,2)</f>
        <v>3430</v>
      </c>
      <c r="BL334" s="12" t="s">
        <v>290</v>
      </c>
      <c r="BM334" s="12" t="s">
        <v>746</v>
      </c>
    </row>
    <row r="335" spans="2:65" s="1" customFormat="1">
      <c r="B335" s="30"/>
      <c r="C335" s="31"/>
      <c r="D335" s="198" t="s">
        <v>164</v>
      </c>
      <c r="E335" s="31"/>
      <c r="F335" s="199" t="s">
        <v>745</v>
      </c>
      <c r="G335" s="31"/>
      <c r="H335" s="31"/>
      <c r="I335" s="112"/>
      <c r="J335" s="112"/>
      <c r="K335" s="31"/>
      <c r="L335" s="31"/>
      <c r="M335" s="32"/>
      <c r="N335" s="200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6"/>
      <c r="AT335" s="12" t="s">
        <v>164</v>
      </c>
      <c r="AU335" s="12" t="s">
        <v>72</v>
      </c>
    </row>
    <row r="336" spans="2:65" s="1" customFormat="1" ht="22.5" customHeight="1">
      <c r="B336" s="30"/>
      <c r="C336" s="204" t="s">
        <v>747</v>
      </c>
      <c r="D336" s="204" t="s">
        <v>282</v>
      </c>
      <c r="E336" s="205" t="s">
        <v>748</v>
      </c>
      <c r="F336" s="206" t="s">
        <v>749</v>
      </c>
      <c r="G336" s="207" t="s">
        <v>169</v>
      </c>
      <c r="H336" s="208">
        <v>1</v>
      </c>
      <c r="I336" s="209">
        <v>3332</v>
      </c>
      <c r="J336" s="210"/>
      <c r="K336" s="211">
        <f>ROUND(P336*H336,2)</f>
        <v>3332</v>
      </c>
      <c r="L336" s="206" t="s">
        <v>161</v>
      </c>
      <c r="M336" s="212"/>
      <c r="N336" s="213" t="s">
        <v>1</v>
      </c>
      <c r="O336" s="194" t="s">
        <v>41</v>
      </c>
      <c r="P336" s="195">
        <f>I336+J336</f>
        <v>3332</v>
      </c>
      <c r="Q336" s="195">
        <f>ROUND(I336*H336,2)</f>
        <v>3332</v>
      </c>
      <c r="R336" s="195">
        <f>ROUND(J336*H336,2)</f>
        <v>0</v>
      </c>
      <c r="S336" s="55"/>
      <c r="T336" s="196">
        <f>S336*H336</f>
        <v>0</v>
      </c>
      <c r="U336" s="196">
        <v>0</v>
      </c>
      <c r="V336" s="196">
        <f>U336*H336</f>
        <v>0</v>
      </c>
      <c r="W336" s="196">
        <v>0</v>
      </c>
      <c r="X336" s="196">
        <f>W336*H336</f>
        <v>0</v>
      </c>
      <c r="Y336" s="197" t="s">
        <v>1</v>
      </c>
      <c r="AR336" s="12" t="s">
        <v>290</v>
      </c>
      <c r="AT336" s="12" t="s">
        <v>282</v>
      </c>
      <c r="AU336" s="12" t="s">
        <v>72</v>
      </c>
      <c r="AY336" s="12" t="s">
        <v>155</v>
      </c>
      <c r="BE336" s="99">
        <f>IF(O336="základní",K336,0)</f>
        <v>3332</v>
      </c>
      <c r="BF336" s="99">
        <f>IF(O336="snížená",K336,0)</f>
        <v>0</v>
      </c>
      <c r="BG336" s="99">
        <f>IF(O336="zákl. přenesená",K336,0)</f>
        <v>0</v>
      </c>
      <c r="BH336" s="99">
        <f>IF(O336="sníž. přenesená",K336,0)</f>
        <v>0</v>
      </c>
      <c r="BI336" s="99">
        <f>IF(O336="nulová",K336,0)</f>
        <v>0</v>
      </c>
      <c r="BJ336" s="12" t="s">
        <v>80</v>
      </c>
      <c r="BK336" s="99">
        <f>ROUND(P336*H336,2)</f>
        <v>3332</v>
      </c>
      <c r="BL336" s="12" t="s">
        <v>290</v>
      </c>
      <c r="BM336" s="12" t="s">
        <v>750</v>
      </c>
    </row>
    <row r="337" spans="2:65" s="1" customFormat="1">
      <c r="B337" s="30"/>
      <c r="C337" s="31"/>
      <c r="D337" s="198" t="s">
        <v>164</v>
      </c>
      <c r="E337" s="31"/>
      <c r="F337" s="199" t="s">
        <v>749</v>
      </c>
      <c r="G337" s="31"/>
      <c r="H337" s="31"/>
      <c r="I337" s="112"/>
      <c r="J337" s="112"/>
      <c r="K337" s="31"/>
      <c r="L337" s="31"/>
      <c r="M337" s="32"/>
      <c r="N337" s="200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6"/>
      <c r="AT337" s="12" t="s">
        <v>164</v>
      </c>
      <c r="AU337" s="12" t="s">
        <v>72</v>
      </c>
    </row>
    <row r="338" spans="2:65" s="1" customFormat="1" ht="22.5" customHeight="1">
      <c r="B338" s="30"/>
      <c r="C338" s="204" t="s">
        <v>751</v>
      </c>
      <c r="D338" s="204" t="s">
        <v>282</v>
      </c>
      <c r="E338" s="205" t="s">
        <v>752</v>
      </c>
      <c r="F338" s="206" t="s">
        <v>753</v>
      </c>
      <c r="G338" s="207" t="s">
        <v>169</v>
      </c>
      <c r="H338" s="208">
        <v>1</v>
      </c>
      <c r="I338" s="209">
        <v>3332</v>
      </c>
      <c r="J338" s="210"/>
      <c r="K338" s="211">
        <f>ROUND(P338*H338,2)</f>
        <v>3332</v>
      </c>
      <c r="L338" s="206" t="s">
        <v>161</v>
      </c>
      <c r="M338" s="212"/>
      <c r="N338" s="213" t="s">
        <v>1</v>
      </c>
      <c r="O338" s="194" t="s">
        <v>41</v>
      </c>
      <c r="P338" s="195">
        <f>I338+J338</f>
        <v>3332</v>
      </c>
      <c r="Q338" s="195">
        <f>ROUND(I338*H338,2)</f>
        <v>3332</v>
      </c>
      <c r="R338" s="195">
        <f>ROUND(J338*H338,2)</f>
        <v>0</v>
      </c>
      <c r="S338" s="55"/>
      <c r="T338" s="196">
        <f>S338*H338</f>
        <v>0</v>
      </c>
      <c r="U338" s="196">
        <v>0</v>
      </c>
      <c r="V338" s="196">
        <f>U338*H338</f>
        <v>0</v>
      </c>
      <c r="W338" s="196">
        <v>0</v>
      </c>
      <c r="X338" s="196">
        <f>W338*H338</f>
        <v>0</v>
      </c>
      <c r="Y338" s="197" t="s">
        <v>1</v>
      </c>
      <c r="AR338" s="12" t="s">
        <v>290</v>
      </c>
      <c r="AT338" s="12" t="s">
        <v>282</v>
      </c>
      <c r="AU338" s="12" t="s">
        <v>72</v>
      </c>
      <c r="AY338" s="12" t="s">
        <v>155</v>
      </c>
      <c r="BE338" s="99">
        <f>IF(O338="základní",K338,0)</f>
        <v>3332</v>
      </c>
      <c r="BF338" s="99">
        <f>IF(O338="snížená",K338,0)</f>
        <v>0</v>
      </c>
      <c r="BG338" s="99">
        <f>IF(O338="zákl. přenesená",K338,0)</f>
        <v>0</v>
      </c>
      <c r="BH338" s="99">
        <f>IF(O338="sníž. přenesená",K338,0)</f>
        <v>0</v>
      </c>
      <c r="BI338" s="99">
        <f>IF(O338="nulová",K338,0)</f>
        <v>0</v>
      </c>
      <c r="BJ338" s="12" t="s">
        <v>80</v>
      </c>
      <c r="BK338" s="99">
        <f>ROUND(P338*H338,2)</f>
        <v>3332</v>
      </c>
      <c r="BL338" s="12" t="s">
        <v>290</v>
      </c>
      <c r="BM338" s="12" t="s">
        <v>754</v>
      </c>
    </row>
    <row r="339" spans="2:65" s="1" customFormat="1">
      <c r="B339" s="30"/>
      <c r="C339" s="31"/>
      <c r="D339" s="198" t="s">
        <v>164</v>
      </c>
      <c r="E339" s="31"/>
      <c r="F339" s="199" t="s">
        <v>753</v>
      </c>
      <c r="G339" s="31"/>
      <c r="H339" s="31"/>
      <c r="I339" s="112"/>
      <c r="J339" s="112"/>
      <c r="K339" s="31"/>
      <c r="L339" s="31"/>
      <c r="M339" s="32"/>
      <c r="N339" s="200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6"/>
      <c r="AT339" s="12" t="s">
        <v>164</v>
      </c>
      <c r="AU339" s="12" t="s">
        <v>72</v>
      </c>
    </row>
    <row r="340" spans="2:65" s="1" customFormat="1" ht="22.5" customHeight="1">
      <c r="B340" s="30"/>
      <c r="C340" s="204" t="s">
        <v>755</v>
      </c>
      <c r="D340" s="204" t="s">
        <v>282</v>
      </c>
      <c r="E340" s="205" t="s">
        <v>756</v>
      </c>
      <c r="F340" s="206" t="s">
        <v>757</v>
      </c>
      <c r="G340" s="207" t="s">
        <v>169</v>
      </c>
      <c r="H340" s="208">
        <v>1</v>
      </c>
      <c r="I340" s="209">
        <v>441</v>
      </c>
      <c r="J340" s="210"/>
      <c r="K340" s="211">
        <f>ROUND(P340*H340,2)</f>
        <v>441</v>
      </c>
      <c r="L340" s="206" t="s">
        <v>161</v>
      </c>
      <c r="M340" s="212"/>
      <c r="N340" s="213" t="s">
        <v>1</v>
      </c>
      <c r="O340" s="194" t="s">
        <v>41</v>
      </c>
      <c r="P340" s="195">
        <f>I340+J340</f>
        <v>441</v>
      </c>
      <c r="Q340" s="195">
        <f>ROUND(I340*H340,2)</f>
        <v>441</v>
      </c>
      <c r="R340" s="195">
        <f>ROUND(J340*H340,2)</f>
        <v>0</v>
      </c>
      <c r="S340" s="55"/>
      <c r="T340" s="196">
        <f>S340*H340</f>
        <v>0</v>
      </c>
      <c r="U340" s="196">
        <v>0</v>
      </c>
      <c r="V340" s="196">
        <f>U340*H340</f>
        <v>0</v>
      </c>
      <c r="W340" s="196">
        <v>0</v>
      </c>
      <c r="X340" s="196">
        <f>W340*H340</f>
        <v>0</v>
      </c>
      <c r="Y340" s="197" t="s">
        <v>1</v>
      </c>
      <c r="AR340" s="12" t="s">
        <v>290</v>
      </c>
      <c r="AT340" s="12" t="s">
        <v>282</v>
      </c>
      <c r="AU340" s="12" t="s">
        <v>72</v>
      </c>
      <c r="AY340" s="12" t="s">
        <v>155</v>
      </c>
      <c r="BE340" s="99">
        <f>IF(O340="základní",K340,0)</f>
        <v>441</v>
      </c>
      <c r="BF340" s="99">
        <f>IF(O340="snížená",K340,0)</f>
        <v>0</v>
      </c>
      <c r="BG340" s="99">
        <f>IF(O340="zákl. přenesená",K340,0)</f>
        <v>0</v>
      </c>
      <c r="BH340" s="99">
        <f>IF(O340="sníž. přenesená",K340,0)</f>
        <v>0</v>
      </c>
      <c r="BI340" s="99">
        <f>IF(O340="nulová",K340,0)</f>
        <v>0</v>
      </c>
      <c r="BJ340" s="12" t="s">
        <v>80</v>
      </c>
      <c r="BK340" s="99">
        <f>ROUND(P340*H340,2)</f>
        <v>441</v>
      </c>
      <c r="BL340" s="12" t="s">
        <v>290</v>
      </c>
      <c r="BM340" s="12" t="s">
        <v>758</v>
      </c>
    </row>
    <row r="341" spans="2:65" s="1" customFormat="1">
      <c r="B341" s="30"/>
      <c r="C341" s="31"/>
      <c r="D341" s="198" t="s">
        <v>164</v>
      </c>
      <c r="E341" s="31"/>
      <c r="F341" s="199" t="s">
        <v>757</v>
      </c>
      <c r="G341" s="31"/>
      <c r="H341" s="31"/>
      <c r="I341" s="112"/>
      <c r="J341" s="112"/>
      <c r="K341" s="31"/>
      <c r="L341" s="31"/>
      <c r="M341" s="32"/>
      <c r="N341" s="200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6"/>
      <c r="AT341" s="12" t="s">
        <v>164</v>
      </c>
      <c r="AU341" s="12" t="s">
        <v>72</v>
      </c>
    </row>
    <row r="342" spans="2:65" s="1" customFormat="1" ht="22.5" customHeight="1">
      <c r="B342" s="30"/>
      <c r="C342" s="204" t="s">
        <v>759</v>
      </c>
      <c r="D342" s="204" t="s">
        <v>282</v>
      </c>
      <c r="E342" s="205" t="s">
        <v>760</v>
      </c>
      <c r="F342" s="206" t="s">
        <v>761</v>
      </c>
      <c r="G342" s="207" t="s">
        <v>169</v>
      </c>
      <c r="H342" s="208">
        <v>1</v>
      </c>
      <c r="I342" s="209">
        <v>686</v>
      </c>
      <c r="J342" s="210"/>
      <c r="K342" s="211">
        <f>ROUND(P342*H342,2)</f>
        <v>686</v>
      </c>
      <c r="L342" s="206" t="s">
        <v>161</v>
      </c>
      <c r="M342" s="212"/>
      <c r="N342" s="213" t="s">
        <v>1</v>
      </c>
      <c r="O342" s="194" t="s">
        <v>41</v>
      </c>
      <c r="P342" s="195">
        <f>I342+J342</f>
        <v>686</v>
      </c>
      <c r="Q342" s="195">
        <f>ROUND(I342*H342,2)</f>
        <v>686</v>
      </c>
      <c r="R342" s="195">
        <f>ROUND(J342*H342,2)</f>
        <v>0</v>
      </c>
      <c r="S342" s="55"/>
      <c r="T342" s="196">
        <f>S342*H342</f>
        <v>0</v>
      </c>
      <c r="U342" s="196">
        <v>0</v>
      </c>
      <c r="V342" s="196">
        <f>U342*H342</f>
        <v>0</v>
      </c>
      <c r="W342" s="196">
        <v>0</v>
      </c>
      <c r="X342" s="196">
        <f>W342*H342</f>
        <v>0</v>
      </c>
      <c r="Y342" s="197" t="s">
        <v>1</v>
      </c>
      <c r="AR342" s="12" t="s">
        <v>290</v>
      </c>
      <c r="AT342" s="12" t="s">
        <v>282</v>
      </c>
      <c r="AU342" s="12" t="s">
        <v>72</v>
      </c>
      <c r="AY342" s="12" t="s">
        <v>155</v>
      </c>
      <c r="BE342" s="99">
        <f>IF(O342="základní",K342,0)</f>
        <v>686</v>
      </c>
      <c r="BF342" s="99">
        <f>IF(O342="snížená",K342,0)</f>
        <v>0</v>
      </c>
      <c r="BG342" s="99">
        <f>IF(O342="zákl. přenesená",K342,0)</f>
        <v>0</v>
      </c>
      <c r="BH342" s="99">
        <f>IF(O342="sníž. přenesená",K342,0)</f>
        <v>0</v>
      </c>
      <c r="BI342" s="99">
        <f>IF(O342="nulová",K342,0)</f>
        <v>0</v>
      </c>
      <c r="BJ342" s="12" t="s">
        <v>80</v>
      </c>
      <c r="BK342" s="99">
        <f>ROUND(P342*H342,2)</f>
        <v>686</v>
      </c>
      <c r="BL342" s="12" t="s">
        <v>290</v>
      </c>
      <c r="BM342" s="12" t="s">
        <v>762</v>
      </c>
    </row>
    <row r="343" spans="2:65" s="1" customFormat="1">
      <c r="B343" s="30"/>
      <c r="C343" s="31"/>
      <c r="D343" s="198" t="s">
        <v>164</v>
      </c>
      <c r="E343" s="31"/>
      <c r="F343" s="199" t="s">
        <v>761</v>
      </c>
      <c r="G343" s="31"/>
      <c r="H343" s="31"/>
      <c r="I343" s="112"/>
      <c r="J343" s="112"/>
      <c r="K343" s="31"/>
      <c r="L343" s="31"/>
      <c r="M343" s="32"/>
      <c r="N343" s="200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6"/>
      <c r="AT343" s="12" t="s">
        <v>164</v>
      </c>
      <c r="AU343" s="12" t="s">
        <v>72</v>
      </c>
    </row>
    <row r="344" spans="2:65" s="1" customFormat="1" ht="22.5" customHeight="1">
      <c r="B344" s="30"/>
      <c r="C344" s="204" t="s">
        <v>763</v>
      </c>
      <c r="D344" s="204" t="s">
        <v>282</v>
      </c>
      <c r="E344" s="205" t="s">
        <v>764</v>
      </c>
      <c r="F344" s="206" t="s">
        <v>765</v>
      </c>
      <c r="G344" s="207" t="s">
        <v>169</v>
      </c>
      <c r="H344" s="208">
        <v>1</v>
      </c>
      <c r="I344" s="209">
        <v>11760</v>
      </c>
      <c r="J344" s="210"/>
      <c r="K344" s="211">
        <f>ROUND(P344*H344,2)</f>
        <v>11760</v>
      </c>
      <c r="L344" s="206" t="s">
        <v>161</v>
      </c>
      <c r="M344" s="212"/>
      <c r="N344" s="213" t="s">
        <v>1</v>
      </c>
      <c r="O344" s="194" t="s">
        <v>41</v>
      </c>
      <c r="P344" s="195">
        <f>I344+J344</f>
        <v>11760</v>
      </c>
      <c r="Q344" s="195">
        <f>ROUND(I344*H344,2)</f>
        <v>11760</v>
      </c>
      <c r="R344" s="195">
        <f>ROUND(J344*H344,2)</f>
        <v>0</v>
      </c>
      <c r="S344" s="55"/>
      <c r="T344" s="196">
        <f>S344*H344</f>
        <v>0</v>
      </c>
      <c r="U344" s="196">
        <v>0</v>
      </c>
      <c r="V344" s="196">
        <f>U344*H344</f>
        <v>0</v>
      </c>
      <c r="W344" s="196">
        <v>0</v>
      </c>
      <c r="X344" s="196">
        <f>W344*H344</f>
        <v>0</v>
      </c>
      <c r="Y344" s="197" t="s">
        <v>1</v>
      </c>
      <c r="AR344" s="12" t="s">
        <v>290</v>
      </c>
      <c r="AT344" s="12" t="s">
        <v>282</v>
      </c>
      <c r="AU344" s="12" t="s">
        <v>72</v>
      </c>
      <c r="AY344" s="12" t="s">
        <v>155</v>
      </c>
      <c r="BE344" s="99">
        <f>IF(O344="základní",K344,0)</f>
        <v>11760</v>
      </c>
      <c r="BF344" s="99">
        <f>IF(O344="snížená",K344,0)</f>
        <v>0</v>
      </c>
      <c r="BG344" s="99">
        <f>IF(O344="zákl. přenesená",K344,0)</f>
        <v>0</v>
      </c>
      <c r="BH344" s="99">
        <f>IF(O344="sníž. přenesená",K344,0)</f>
        <v>0</v>
      </c>
      <c r="BI344" s="99">
        <f>IF(O344="nulová",K344,0)</f>
        <v>0</v>
      </c>
      <c r="BJ344" s="12" t="s">
        <v>80</v>
      </c>
      <c r="BK344" s="99">
        <f>ROUND(P344*H344,2)</f>
        <v>11760</v>
      </c>
      <c r="BL344" s="12" t="s">
        <v>290</v>
      </c>
      <c r="BM344" s="12" t="s">
        <v>766</v>
      </c>
    </row>
    <row r="345" spans="2:65" s="1" customFormat="1">
      <c r="B345" s="30"/>
      <c r="C345" s="31"/>
      <c r="D345" s="198" t="s">
        <v>164</v>
      </c>
      <c r="E345" s="31"/>
      <c r="F345" s="199" t="s">
        <v>765</v>
      </c>
      <c r="G345" s="31"/>
      <c r="H345" s="31"/>
      <c r="I345" s="112"/>
      <c r="J345" s="112"/>
      <c r="K345" s="31"/>
      <c r="L345" s="31"/>
      <c r="M345" s="32"/>
      <c r="N345" s="200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6"/>
      <c r="AT345" s="12" t="s">
        <v>164</v>
      </c>
      <c r="AU345" s="12" t="s">
        <v>72</v>
      </c>
    </row>
    <row r="346" spans="2:65" s="1" customFormat="1" ht="22.5" customHeight="1">
      <c r="B346" s="30"/>
      <c r="C346" s="204" t="s">
        <v>767</v>
      </c>
      <c r="D346" s="204" t="s">
        <v>282</v>
      </c>
      <c r="E346" s="205" t="s">
        <v>768</v>
      </c>
      <c r="F346" s="206" t="s">
        <v>769</v>
      </c>
      <c r="G346" s="207" t="s">
        <v>169</v>
      </c>
      <c r="H346" s="208">
        <v>1</v>
      </c>
      <c r="I346" s="209">
        <v>5557</v>
      </c>
      <c r="J346" s="210"/>
      <c r="K346" s="211">
        <f>ROUND(P346*H346,2)</f>
        <v>5557</v>
      </c>
      <c r="L346" s="206" t="s">
        <v>161</v>
      </c>
      <c r="M346" s="212"/>
      <c r="N346" s="213" t="s">
        <v>1</v>
      </c>
      <c r="O346" s="194" t="s">
        <v>41</v>
      </c>
      <c r="P346" s="195">
        <f>I346+J346</f>
        <v>5557</v>
      </c>
      <c r="Q346" s="195">
        <f>ROUND(I346*H346,2)</f>
        <v>5557</v>
      </c>
      <c r="R346" s="195">
        <f>ROUND(J346*H346,2)</f>
        <v>0</v>
      </c>
      <c r="S346" s="55"/>
      <c r="T346" s="196">
        <f>S346*H346</f>
        <v>0</v>
      </c>
      <c r="U346" s="196">
        <v>0</v>
      </c>
      <c r="V346" s="196">
        <f>U346*H346</f>
        <v>0</v>
      </c>
      <c r="W346" s="196">
        <v>0</v>
      </c>
      <c r="X346" s="196">
        <f>W346*H346</f>
        <v>0</v>
      </c>
      <c r="Y346" s="197" t="s">
        <v>1</v>
      </c>
      <c r="AR346" s="12" t="s">
        <v>290</v>
      </c>
      <c r="AT346" s="12" t="s">
        <v>282</v>
      </c>
      <c r="AU346" s="12" t="s">
        <v>72</v>
      </c>
      <c r="AY346" s="12" t="s">
        <v>155</v>
      </c>
      <c r="BE346" s="99">
        <f>IF(O346="základní",K346,0)</f>
        <v>5557</v>
      </c>
      <c r="BF346" s="99">
        <f>IF(O346="snížená",K346,0)</f>
        <v>0</v>
      </c>
      <c r="BG346" s="99">
        <f>IF(O346="zákl. přenesená",K346,0)</f>
        <v>0</v>
      </c>
      <c r="BH346" s="99">
        <f>IF(O346="sníž. přenesená",K346,0)</f>
        <v>0</v>
      </c>
      <c r="BI346" s="99">
        <f>IF(O346="nulová",K346,0)</f>
        <v>0</v>
      </c>
      <c r="BJ346" s="12" t="s">
        <v>80</v>
      </c>
      <c r="BK346" s="99">
        <f>ROUND(P346*H346,2)</f>
        <v>5557</v>
      </c>
      <c r="BL346" s="12" t="s">
        <v>290</v>
      </c>
      <c r="BM346" s="12" t="s">
        <v>770</v>
      </c>
    </row>
    <row r="347" spans="2:65" s="1" customFormat="1">
      <c r="B347" s="30"/>
      <c r="C347" s="31"/>
      <c r="D347" s="198" t="s">
        <v>164</v>
      </c>
      <c r="E347" s="31"/>
      <c r="F347" s="199" t="s">
        <v>769</v>
      </c>
      <c r="G347" s="31"/>
      <c r="H347" s="31"/>
      <c r="I347" s="112"/>
      <c r="J347" s="112"/>
      <c r="K347" s="31"/>
      <c r="L347" s="31"/>
      <c r="M347" s="32"/>
      <c r="N347" s="200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6"/>
      <c r="AT347" s="12" t="s">
        <v>164</v>
      </c>
      <c r="AU347" s="12" t="s">
        <v>72</v>
      </c>
    </row>
    <row r="348" spans="2:65" s="1" customFormat="1" ht="22.5" customHeight="1">
      <c r="B348" s="30"/>
      <c r="C348" s="204" t="s">
        <v>771</v>
      </c>
      <c r="D348" s="204" t="s">
        <v>282</v>
      </c>
      <c r="E348" s="205" t="s">
        <v>772</v>
      </c>
      <c r="F348" s="206" t="s">
        <v>773</v>
      </c>
      <c r="G348" s="207" t="s">
        <v>169</v>
      </c>
      <c r="H348" s="208">
        <v>1</v>
      </c>
      <c r="I348" s="209">
        <v>6488</v>
      </c>
      <c r="J348" s="210"/>
      <c r="K348" s="211">
        <f>ROUND(P348*H348,2)</f>
        <v>6488</v>
      </c>
      <c r="L348" s="206" t="s">
        <v>161</v>
      </c>
      <c r="M348" s="212"/>
      <c r="N348" s="213" t="s">
        <v>1</v>
      </c>
      <c r="O348" s="194" t="s">
        <v>41</v>
      </c>
      <c r="P348" s="195">
        <f>I348+J348</f>
        <v>6488</v>
      </c>
      <c r="Q348" s="195">
        <f>ROUND(I348*H348,2)</f>
        <v>6488</v>
      </c>
      <c r="R348" s="195">
        <f>ROUND(J348*H348,2)</f>
        <v>0</v>
      </c>
      <c r="S348" s="55"/>
      <c r="T348" s="196">
        <f>S348*H348</f>
        <v>0</v>
      </c>
      <c r="U348" s="196">
        <v>0</v>
      </c>
      <c r="V348" s="196">
        <f>U348*H348</f>
        <v>0</v>
      </c>
      <c r="W348" s="196">
        <v>0</v>
      </c>
      <c r="X348" s="196">
        <f>W348*H348</f>
        <v>0</v>
      </c>
      <c r="Y348" s="197" t="s">
        <v>1</v>
      </c>
      <c r="AR348" s="12" t="s">
        <v>290</v>
      </c>
      <c r="AT348" s="12" t="s">
        <v>282</v>
      </c>
      <c r="AU348" s="12" t="s">
        <v>72</v>
      </c>
      <c r="AY348" s="12" t="s">
        <v>155</v>
      </c>
      <c r="BE348" s="99">
        <f>IF(O348="základní",K348,0)</f>
        <v>6488</v>
      </c>
      <c r="BF348" s="99">
        <f>IF(O348="snížená",K348,0)</f>
        <v>0</v>
      </c>
      <c r="BG348" s="99">
        <f>IF(O348="zákl. přenesená",K348,0)</f>
        <v>0</v>
      </c>
      <c r="BH348" s="99">
        <f>IF(O348="sníž. přenesená",K348,0)</f>
        <v>0</v>
      </c>
      <c r="BI348" s="99">
        <f>IF(O348="nulová",K348,0)</f>
        <v>0</v>
      </c>
      <c r="BJ348" s="12" t="s">
        <v>80</v>
      </c>
      <c r="BK348" s="99">
        <f>ROUND(P348*H348,2)</f>
        <v>6488</v>
      </c>
      <c r="BL348" s="12" t="s">
        <v>290</v>
      </c>
      <c r="BM348" s="12" t="s">
        <v>774</v>
      </c>
    </row>
    <row r="349" spans="2:65" s="1" customFormat="1">
      <c r="B349" s="30"/>
      <c r="C349" s="31"/>
      <c r="D349" s="198" t="s">
        <v>164</v>
      </c>
      <c r="E349" s="31"/>
      <c r="F349" s="199" t="s">
        <v>773</v>
      </c>
      <c r="G349" s="31"/>
      <c r="H349" s="31"/>
      <c r="I349" s="112"/>
      <c r="J349" s="112"/>
      <c r="K349" s="31"/>
      <c r="L349" s="31"/>
      <c r="M349" s="32"/>
      <c r="N349" s="200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6"/>
      <c r="AT349" s="12" t="s">
        <v>164</v>
      </c>
      <c r="AU349" s="12" t="s">
        <v>72</v>
      </c>
    </row>
    <row r="350" spans="2:65" s="1" customFormat="1" ht="22.5" customHeight="1">
      <c r="B350" s="30"/>
      <c r="C350" s="204" t="s">
        <v>775</v>
      </c>
      <c r="D350" s="204" t="s">
        <v>282</v>
      </c>
      <c r="E350" s="205" t="s">
        <v>776</v>
      </c>
      <c r="F350" s="206" t="s">
        <v>777</v>
      </c>
      <c r="G350" s="207" t="s">
        <v>169</v>
      </c>
      <c r="H350" s="208">
        <v>1</v>
      </c>
      <c r="I350" s="209">
        <v>6635</v>
      </c>
      <c r="J350" s="210"/>
      <c r="K350" s="211">
        <f>ROUND(P350*H350,2)</f>
        <v>6635</v>
      </c>
      <c r="L350" s="206" t="s">
        <v>161</v>
      </c>
      <c r="M350" s="212"/>
      <c r="N350" s="213" t="s">
        <v>1</v>
      </c>
      <c r="O350" s="194" t="s">
        <v>41</v>
      </c>
      <c r="P350" s="195">
        <f>I350+J350</f>
        <v>6635</v>
      </c>
      <c r="Q350" s="195">
        <f>ROUND(I350*H350,2)</f>
        <v>6635</v>
      </c>
      <c r="R350" s="195">
        <f>ROUND(J350*H350,2)</f>
        <v>0</v>
      </c>
      <c r="S350" s="55"/>
      <c r="T350" s="196">
        <f>S350*H350</f>
        <v>0</v>
      </c>
      <c r="U350" s="196">
        <v>0</v>
      </c>
      <c r="V350" s="196">
        <f>U350*H350</f>
        <v>0</v>
      </c>
      <c r="W350" s="196">
        <v>0</v>
      </c>
      <c r="X350" s="196">
        <f>W350*H350</f>
        <v>0</v>
      </c>
      <c r="Y350" s="197" t="s">
        <v>1</v>
      </c>
      <c r="AR350" s="12" t="s">
        <v>290</v>
      </c>
      <c r="AT350" s="12" t="s">
        <v>282</v>
      </c>
      <c r="AU350" s="12" t="s">
        <v>72</v>
      </c>
      <c r="AY350" s="12" t="s">
        <v>155</v>
      </c>
      <c r="BE350" s="99">
        <f>IF(O350="základní",K350,0)</f>
        <v>6635</v>
      </c>
      <c r="BF350" s="99">
        <f>IF(O350="snížená",K350,0)</f>
        <v>0</v>
      </c>
      <c r="BG350" s="99">
        <f>IF(O350="zákl. přenesená",K350,0)</f>
        <v>0</v>
      </c>
      <c r="BH350" s="99">
        <f>IF(O350="sníž. přenesená",K350,0)</f>
        <v>0</v>
      </c>
      <c r="BI350" s="99">
        <f>IF(O350="nulová",K350,0)</f>
        <v>0</v>
      </c>
      <c r="BJ350" s="12" t="s">
        <v>80</v>
      </c>
      <c r="BK350" s="99">
        <f>ROUND(P350*H350,2)</f>
        <v>6635</v>
      </c>
      <c r="BL350" s="12" t="s">
        <v>290</v>
      </c>
      <c r="BM350" s="12" t="s">
        <v>778</v>
      </c>
    </row>
    <row r="351" spans="2:65" s="1" customFormat="1">
      <c r="B351" s="30"/>
      <c r="C351" s="31"/>
      <c r="D351" s="198" t="s">
        <v>164</v>
      </c>
      <c r="E351" s="31"/>
      <c r="F351" s="199" t="s">
        <v>777</v>
      </c>
      <c r="G351" s="31"/>
      <c r="H351" s="31"/>
      <c r="I351" s="112"/>
      <c r="J351" s="112"/>
      <c r="K351" s="31"/>
      <c r="L351" s="31"/>
      <c r="M351" s="32"/>
      <c r="N351" s="200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6"/>
      <c r="AT351" s="12" t="s">
        <v>164</v>
      </c>
      <c r="AU351" s="12" t="s">
        <v>72</v>
      </c>
    </row>
    <row r="352" spans="2:65" s="1" customFormat="1" ht="22.5" customHeight="1">
      <c r="B352" s="30"/>
      <c r="C352" s="204" t="s">
        <v>779</v>
      </c>
      <c r="D352" s="204" t="s">
        <v>282</v>
      </c>
      <c r="E352" s="205" t="s">
        <v>780</v>
      </c>
      <c r="F352" s="206" t="s">
        <v>781</v>
      </c>
      <c r="G352" s="207" t="s">
        <v>169</v>
      </c>
      <c r="H352" s="208">
        <v>0</v>
      </c>
      <c r="I352" s="209">
        <v>7565.5999999999995</v>
      </c>
      <c r="J352" s="210"/>
      <c r="K352" s="211">
        <f>ROUND(P352*H352,2)</f>
        <v>0</v>
      </c>
      <c r="L352" s="206" t="s">
        <v>161</v>
      </c>
      <c r="M352" s="212"/>
      <c r="N352" s="213" t="s">
        <v>1</v>
      </c>
      <c r="O352" s="194" t="s">
        <v>41</v>
      </c>
      <c r="P352" s="195">
        <f>I352+J352</f>
        <v>7565.5999999999995</v>
      </c>
      <c r="Q352" s="195">
        <f>ROUND(I352*H352,2)</f>
        <v>0</v>
      </c>
      <c r="R352" s="195">
        <f>ROUND(J352*H352,2)</f>
        <v>0</v>
      </c>
      <c r="S352" s="55"/>
      <c r="T352" s="196">
        <f>S352*H352</f>
        <v>0</v>
      </c>
      <c r="U352" s="196">
        <v>0</v>
      </c>
      <c r="V352" s="196">
        <f>U352*H352</f>
        <v>0</v>
      </c>
      <c r="W352" s="196">
        <v>0</v>
      </c>
      <c r="X352" s="196">
        <f>W352*H352</f>
        <v>0</v>
      </c>
      <c r="Y352" s="197" t="s">
        <v>1</v>
      </c>
      <c r="AR352" s="12" t="s">
        <v>290</v>
      </c>
      <c r="AT352" s="12" t="s">
        <v>282</v>
      </c>
      <c r="AU352" s="12" t="s">
        <v>72</v>
      </c>
      <c r="AY352" s="12" t="s">
        <v>155</v>
      </c>
      <c r="BE352" s="99">
        <f>IF(O352="základní",K352,0)</f>
        <v>0</v>
      </c>
      <c r="BF352" s="99">
        <f>IF(O352="snížená",K352,0)</f>
        <v>0</v>
      </c>
      <c r="BG352" s="99">
        <f>IF(O352="zákl. přenesená",K352,0)</f>
        <v>0</v>
      </c>
      <c r="BH352" s="99">
        <f>IF(O352="sníž. přenesená",K352,0)</f>
        <v>0</v>
      </c>
      <c r="BI352" s="99">
        <f>IF(O352="nulová",K352,0)</f>
        <v>0</v>
      </c>
      <c r="BJ352" s="12" t="s">
        <v>80</v>
      </c>
      <c r="BK352" s="99">
        <f>ROUND(P352*H352,2)</f>
        <v>0</v>
      </c>
      <c r="BL352" s="12" t="s">
        <v>290</v>
      </c>
      <c r="BM352" s="12" t="s">
        <v>782</v>
      </c>
    </row>
    <row r="353" spans="2:65" s="1" customFormat="1">
      <c r="B353" s="30"/>
      <c r="C353" s="31"/>
      <c r="D353" s="198" t="s">
        <v>164</v>
      </c>
      <c r="E353" s="31"/>
      <c r="F353" s="199" t="s">
        <v>781</v>
      </c>
      <c r="G353" s="31"/>
      <c r="H353" s="31"/>
      <c r="I353" s="112"/>
      <c r="J353" s="112"/>
      <c r="K353" s="31"/>
      <c r="L353" s="31"/>
      <c r="M353" s="32"/>
      <c r="N353" s="200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6"/>
      <c r="AT353" s="12" t="s">
        <v>164</v>
      </c>
      <c r="AU353" s="12" t="s">
        <v>72</v>
      </c>
    </row>
    <row r="354" spans="2:65" s="1" customFormat="1" ht="22.5" customHeight="1">
      <c r="B354" s="30"/>
      <c r="C354" s="204" t="s">
        <v>783</v>
      </c>
      <c r="D354" s="204" t="s">
        <v>282</v>
      </c>
      <c r="E354" s="205" t="s">
        <v>784</v>
      </c>
      <c r="F354" s="206" t="s">
        <v>785</v>
      </c>
      <c r="G354" s="207" t="s">
        <v>169</v>
      </c>
      <c r="H354" s="208">
        <v>0</v>
      </c>
      <c r="I354" s="209">
        <v>7566</v>
      </c>
      <c r="J354" s="210"/>
      <c r="K354" s="211">
        <f>ROUND(P354*H354,2)</f>
        <v>0</v>
      </c>
      <c r="L354" s="206" t="s">
        <v>161</v>
      </c>
      <c r="M354" s="212"/>
      <c r="N354" s="213" t="s">
        <v>1</v>
      </c>
      <c r="O354" s="194" t="s">
        <v>41</v>
      </c>
      <c r="P354" s="195">
        <f>I354+J354</f>
        <v>7566</v>
      </c>
      <c r="Q354" s="195">
        <f>ROUND(I354*H354,2)</f>
        <v>0</v>
      </c>
      <c r="R354" s="195">
        <f>ROUND(J354*H354,2)</f>
        <v>0</v>
      </c>
      <c r="S354" s="55"/>
      <c r="T354" s="196">
        <f>S354*H354</f>
        <v>0</v>
      </c>
      <c r="U354" s="196">
        <v>0</v>
      </c>
      <c r="V354" s="196">
        <f>U354*H354</f>
        <v>0</v>
      </c>
      <c r="W354" s="196">
        <v>0</v>
      </c>
      <c r="X354" s="196">
        <f>W354*H354</f>
        <v>0</v>
      </c>
      <c r="Y354" s="197" t="s">
        <v>1</v>
      </c>
      <c r="AR354" s="12" t="s">
        <v>290</v>
      </c>
      <c r="AT354" s="12" t="s">
        <v>282</v>
      </c>
      <c r="AU354" s="12" t="s">
        <v>72</v>
      </c>
      <c r="AY354" s="12" t="s">
        <v>155</v>
      </c>
      <c r="BE354" s="99">
        <f>IF(O354="základní",K354,0)</f>
        <v>0</v>
      </c>
      <c r="BF354" s="99">
        <f>IF(O354="snížená",K354,0)</f>
        <v>0</v>
      </c>
      <c r="BG354" s="99">
        <f>IF(O354="zákl. přenesená",K354,0)</f>
        <v>0</v>
      </c>
      <c r="BH354" s="99">
        <f>IF(O354="sníž. přenesená",K354,0)</f>
        <v>0</v>
      </c>
      <c r="BI354" s="99">
        <f>IF(O354="nulová",K354,0)</f>
        <v>0</v>
      </c>
      <c r="BJ354" s="12" t="s">
        <v>80</v>
      </c>
      <c r="BK354" s="99">
        <f>ROUND(P354*H354,2)</f>
        <v>0</v>
      </c>
      <c r="BL354" s="12" t="s">
        <v>290</v>
      </c>
      <c r="BM354" s="12" t="s">
        <v>786</v>
      </c>
    </row>
    <row r="355" spans="2:65" s="1" customFormat="1">
      <c r="B355" s="30"/>
      <c r="C355" s="31"/>
      <c r="D355" s="198" t="s">
        <v>164</v>
      </c>
      <c r="E355" s="31"/>
      <c r="F355" s="199" t="s">
        <v>785</v>
      </c>
      <c r="G355" s="31"/>
      <c r="H355" s="31"/>
      <c r="I355" s="112"/>
      <c r="J355" s="112"/>
      <c r="K355" s="31"/>
      <c r="L355" s="31"/>
      <c r="M355" s="32"/>
      <c r="N355" s="200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6"/>
      <c r="AT355" s="12" t="s">
        <v>164</v>
      </c>
      <c r="AU355" s="12" t="s">
        <v>72</v>
      </c>
    </row>
    <row r="356" spans="2:65" s="1" customFormat="1" ht="22.5" customHeight="1">
      <c r="B356" s="30"/>
      <c r="C356" s="204" t="s">
        <v>787</v>
      </c>
      <c r="D356" s="204" t="s">
        <v>282</v>
      </c>
      <c r="E356" s="205" t="s">
        <v>788</v>
      </c>
      <c r="F356" s="206" t="s">
        <v>789</v>
      </c>
      <c r="G356" s="207" t="s">
        <v>169</v>
      </c>
      <c r="H356" s="208">
        <v>0</v>
      </c>
      <c r="I356" s="209">
        <v>8486</v>
      </c>
      <c r="J356" s="210"/>
      <c r="K356" s="211">
        <f>ROUND(P356*H356,2)</f>
        <v>0</v>
      </c>
      <c r="L356" s="206" t="s">
        <v>161</v>
      </c>
      <c r="M356" s="212"/>
      <c r="N356" s="213" t="s">
        <v>1</v>
      </c>
      <c r="O356" s="194" t="s">
        <v>41</v>
      </c>
      <c r="P356" s="195">
        <f>I356+J356</f>
        <v>8486</v>
      </c>
      <c r="Q356" s="195">
        <f>ROUND(I356*H356,2)</f>
        <v>0</v>
      </c>
      <c r="R356" s="195">
        <f>ROUND(J356*H356,2)</f>
        <v>0</v>
      </c>
      <c r="S356" s="55"/>
      <c r="T356" s="196">
        <f>S356*H356</f>
        <v>0</v>
      </c>
      <c r="U356" s="196">
        <v>0</v>
      </c>
      <c r="V356" s="196">
        <f>U356*H356</f>
        <v>0</v>
      </c>
      <c r="W356" s="196">
        <v>0</v>
      </c>
      <c r="X356" s="196">
        <f>W356*H356</f>
        <v>0</v>
      </c>
      <c r="Y356" s="197" t="s">
        <v>1</v>
      </c>
      <c r="AR356" s="12" t="s">
        <v>290</v>
      </c>
      <c r="AT356" s="12" t="s">
        <v>282</v>
      </c>
      <c r="AU356" s="12" t="s">
        <v>72</v>
      </c>
      <c r="AY356" s="12" t="s">
        <v>155</v>
      </c>
      <c r="BE356" s="99">
        <f>IF(O356="základní",K356,0)</f>
        <v>0</v>
      </c>
      <c r="BF356" s="99">
        <f>IF(O356="snížená",K356,0)</f>
        <v>0</v>
      </c>
      <c r="BG356" s="99">
        <f>IF(O356="zákl. přenesená",K356,0)</f>
        <v>0</v>
      </c>
      <c r="BH356" s="99">
        <f>IF(O356="sníž. přenesená",K356,0)</f>
        <v>0</v>
      </c>
      <c r="BI356" s="99">
        <f>IF(O356="nulová",K356,0)</f>
        <v>0</v>
      </c>
      <c r="BJ356" s="12" t="s">
        <v>80</v>
      </c>
      <c r="BK356" s="99">
        <f>ROUND(P356*H356,2)</f>
        <v>0</v>
      </c>
      <c r="BL356" s="12" t="s">
        <v>290</v>
      </c>
      <c r="BM356" s="12" t="s">
        <v>790</v>
      </c>
    </row>
    <row r="357" spans="2:65" s="1" customFormat="1">
      <c r="B357" s="30"/>
      <c r="C357" s="31"/>
      <c r="D357" s="198" t="s">
        <v>164</v>
      </c>
      <c r="E357" s="31"/>
      <c r="F357" s="199" t="s">
        <v>789</v>
      </c>
      <c r="G357" s="31"/>
      <c r="H357" s="31"/>
      <c r="I357" s="112"/>
      <c r="J357" s="112"/>
      <c r="K357" s="31"/>
      <c r="L357" s="31"/>
      <c r="M357" s="32"/>
      <c r="N357" s="200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6"/>
      <c r="AT357" s="12" t="s">
        <v>164</v>
      </c>
      <c r="AU357" s="12" t="s">
        <v>72</v>
      </c>
    </row>
    <row r="358" spans="2:65" s="1" customFormat="1" ht="22.5" customHeight="1">
      <c r="B358" s="30"/>
      <c r="C358" s="204" t="s">
        <v>791</v>
      </c>
      <c r="D358" s="204" t="s">
        <v>282</v>
      </c>
      <c r="E358" s="205" t="s">
        <v>792</v>
      </c>
      <c r="F358" s="206" t="s">
        <v>793</v>
      </c>
      <c r="G358" s="207" t="s">
        <v>169</v>
      </c>
      <c r="H358" s="208">
        <v>0</v>
      </c>
      <c r="I358" s="209">
        <v>1421</v>
      </c>
      <c r="J358" s="210"/>
      <c r="K358" s="211">
        <f>ROUND(P358*H358,2)</f>
        <v>0</v>
      </c>
      <c r="L358" s="206" t="s">
        <v>161</v>
      </c>
      <c r="M358" s="212"/>
      <c r="N358" s="213" t="s">
        <v>1</v>
      </c>
      <c r="O358" s="194" t="s">
        <v>41</v>
      </c>
      <c r="P358" s="195">
        <f>I358+J358</f>
        <v>1421</v>
      </c>
      <c r="Q358" s="195">
        <f>ROUND(I358*H358,2)</f>
        <v>0</v>
      </c>
      <c r="R358" s="195">
        <f>ROUND(J358*H358,2)</f>
        <v>0</v>
      </c>
      <c r="S358" s="55"/>
      <c r="T358" s="196">
        <f>S358*H358</f>
        <v>0</v>
      </c>
      <c r="U358" s="196">
        <v>0</v>
      </c>
      <c r="V358" s="196">
        <f>U358*H358</f>
        <v>0</v>
      </c>
      <c r="W358" s="196">
        <v>0</v>
      </c>
      <c r="X358" s="196">
        <f>W358*H358</f>
        <v>0</v>
      </c>
      <c r="Y358" s="197" t="s">
        <v>1</v>
      </c>
      <c r="AR358" s="12" t="s">
        <v>290</v>
      </c>
      <c r="AT358" s="12" t="s">
        <v>282</v>
      </c>
      <c r="AU358" s="12" t="s">
        <v>72</v>
      </c>
      <c r="AY358" s="12" t="s">
        <v>155</v>
      </c>
      <c r="BE358" s="99">
        <f>IF(O358="základní",K358,0)</f>
        <v>0</v>
      </c>
      <c r="BF358" s="99">
        <f>IF(O358="snížená",K358,0)</f>
        <v>0</v>
      </c>
      <c r="BG358" s="99">
        <f>IF(O358="zákl. přenesená",K358,0)</f>
        <v>0</v>
      </c>
      <c r="BH358" s="99">
        <f>IF(O358="sníž. přenesená",K358,0)</f>
        <v>0</v>
      </c>
      <c r="BI358" s="99">
        <f>IF(O358="nulová",K358,0)</f>
        <v>0</v>
      </c>
      <c r="BJ358" s="12" t="s">
        <v>80</v>
      </c>
      <c r="BK358" s="99">
        <f>ROUND(P358*H358,2)</f>
        <v>0</v>
      </c>
      <c r="BL358" s="12" t="s">
        <v>290</v>
      </c>
      <c r="BM358" s="12" t="s">
        <v>794</v>
      </c>
    </row>
    <row r="359" spans="2:65" s="1" customFormat="1">
      <c r="B359" s="30"/>
      <c r="C359" s="31"/>
      <c r="D359" s="198" t="s">
        <v>164</v>
      </c>
      <c r="E359" s="31"/>
      <c r="F359" s="199" t="s">
        <v>793</v>
      </c>
      <c r="G359" s="31"/>
      <c r="H359" s="31"/>
      <c r="I359" s="112"/>
      <c r="J359" s="112"/>
      <c r="K359" s="31"/>
      <c r="L359" s="31"/>
      <c r="M359" s="32"/>
      <c r="N359" s="200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6"/>
      <c r="AT359" s="12" t="s">
        <v>164</v>
      </c>
      <c r="AU359" s="12" t="s">
        <v>72</v>
      </c>
    </row>
    <row r="360" spans="2:65" s="1" customFormat="1" ht="22.5" customHeight="1">
      <c r="B360" s="30"/>
      <c r="C360" s="204" t="s">
        <v>795</v>
      </c>
      <c r="D360" s="204" t="s">
        <v>282</v>
      </c>
      <c r="E360" s="205" t="s">
        <v>796</v>
      </c>
      <c r="F360" s="206" t="s">
        <v>797</v>
      </c>
      <c r="G360" s="207" t="s">
        <v>169</v>
      </c>
      <c r="H360" s="208">
        <v>0</v>
      </c>
      <c r="I360" s="209">
        <v>201</v>
      </c>
      <c r="J360" s="210"/>
      <c r="K360" s="211">
        <f>ROUND(P360*H360,2)</f>
        <v>0</v>
      </c>
      <c r="L360" s="206" t="s">
        <v>161</v>
      </c>
      <c r="M360" s="212"/>
      <c r="N360" s="213" t="s">
        <v>1</v>
      </c>
      <c r="O360" s="194" t="s">
        <v>41</v>
      </c>
      <c r="P360" s="195">
        <f>I360+J360</f>
        <v>201</v>
      </c>
      <c r="Q360" s="195">
        <f>ROUND(I360*H360,2)</f>
        <v>0</v>
      </c>
      <c r="R360" s="195">
        <f>ROUND(J360*H360,2)</f>
        <v>0</v>
      </c>
      <c r="S360" s="55"/>
      <c r="T360" s="196">
        <f>S360*H360</f>
        <v>0</v>
      </c>
      <c r="U360" s="196">
        <v>0</v>
      </c>
      <c r="V360" s="196">
        <f>U360*H360</f>
        <v>0</v>
      </c>
      <c r="W360" s="196">
        <v>0</v>
      </c>
      <c r="X360" s="196">
        <f>W360*H360</f>
        <v>0</v>
      </c>
      <c r="Y360" s="197" t="s">
        <v>1</v>
      </c>
      <c r="AR360" s="12" t="s">
        <v>290</v>
      </c>
      <c r="AT360" s="12" t="s">
        <v>282</v>
      </c>
      <c r="AU360" s="12" t="s">
        <v>72</v>
      </c>
      <c r="AY360" s="12" t="s">
        <v>155</v>
      </c>
      <c r="BE360" s="99">
        <f>IF(O360="základní",K360,0)</f>
        <v>0</v>
      </c>
      <c r="BF360" s="99">
        <f>IF(O360="snížená",K360,0)</f>
        <v>0</v>
      </c>
      <c r="BG360" s="99">
        <f>IF(O360="zákl. přenesená",K360,0)</f>
        <v>0</v>
      </c>
      <c r="BH360" s="99">
        <f>IF(O360="sníž. přenesená",K360,0)</f>
        <v>0</v>
      </c>
      <c r="BI360" s="99">
        <f>IF(O360="nulová",K360,0)</f>
        <v>0</v>
      </c>
      <c r="BJ360" s="12" t="s">
        <v>80</v>
      </c>
      <c r="BK360" s="99">
        <f>ROUND(P360*H360,2)</f>
        <v>0</v>
      </c>
      <c r="BL360" s="12" t="s">
        <v>290</v>
      </c>
      <c r="BM360" s="12" t="s">
        <v>798</v>
      </c>
    </row>
    <row r="361" spans="2:65" s="1" customFormat="1">
      <c r="B361" s="30"/>
      <c r="C361" s="31"/>
      <c r="D361" s="198" t="s">
        <v>164</v>
      </c>
      <c r="E361" s="31"/>
      <c r="F361" s="199" t="s">
        <v>797</v>
      </c>
      <c r="G361" s="31"/>
      <c r="H361" s="31"/>
      <c r="I361" s="112"/>
      <c r="J361" s="112"/>
      <c r="K361" s="31"/>
      <c r="L361" s="31"/>
      <c r="M361" s="32"/>
      <c r="N361" s="200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6"/>
      <c r="AT361" s="12" t="s">
        <v>164</v>
      </c>
      <c r="AU361" s="12" t="s">
        <v>72</v>
      </c>
    </row>
    <row r="362" spans="2:65" s="1" customFormat="1" ht="22.5" customHeight="1">
      <c r="B362" s="30"/>
      <c r="C362" s="204" t="s">
        <v>799</v>
      </c>
      <c r="D362" s="204" t="s">
        <v>282</v>
      </c>
      <c r="E362" s="205" t="s">
        <v>800</v>
      </c>
      <c r="F362" s="206" t="s">
        <v>801</v>
      </c>
      <c r="G362" s="207" t="s">
        <v>169</v>
      </c>
      <c r="H362" s="208">
        <v>0</v>
      </c>
      <c r="I362" s="209">
        <v>3675</v>
      </c>
      <c r="J362" s="210"/>
      <c r="K362" s="211">
        <f>ROUND(P362*H362,2)</f>
        <v>0</v>
      </c>
      <c r="L362" s="206" t="s">
        <v>161</v>
      </c>
      <c r="M362" s="212"/>
      <c r="N362" s="213" t="s">
        <v>1</v>
      </c>
      <c r="O362" s="194" t="s">
        <v>41</v>
      </c>
      <c r="P362" s="195">
        <f>I362+J362</f>
        <v>3675</v>
      </c>
      <c r="Q362" s="195">
        <f>ROUND(I362*H362,2)</f>
        <v>0</v>
      </c>
      <c r="R362" s="195">
        <f>ROUND(J362*H362,2)</f>
        <v>0</v>
      </c>
      <c r="S362" s="55"/>
      <c r="T362" s="196">
        <f>S362*H362</f>
        <v>0</v>
      </c>
      <c r="U362" s="196">
        <v>0</v>
      </c>
      <c r="V362" s="196">
        <f>U362*H362</f>
        <v>0</v>
      </c>
      <c r="W362" s="196">
        <v>0</v>
      </c>
      <c r="X362" s="196">
        <f>W362*H362</f>
        <v>0</v>
      </c>
      <c r="Y362" s="197" t="s">
        <v>1</v>
      </c>
      <c r="AR362" s="12" t="s">
        <v>290</v>
      </c>
      <c r="AT362" s="12" t="s">
        <v>282</v>
      </c>
      <c r="AU362" s="12" t="s">
        <v>72</v>
      </c>
      <c r="AY362" s="12" t="s">
        <v>155</v>
      </c>
      <c r="BE362" s="99">
        <f>IF(O362="základní",K362,0)</f>
        <v>0</v>
      </c>
      <c r="BF362" s="99">
        <f>IF(O362="snížená",K362,0)</f>
        <v>0</v>
      </c>
      <c r="BG362" s="99">
        <f>IF(O362="zákl. přenesená",K362,0)</f>
        <v>0</v>
      </c>
      <c r="BH362" s="99">
        <f>IF(O362="sníž. přenesená",K362,0)</f>
        <v>0</v>
      </c>
      <c r="BI362" s="99">
        <f>IF(O362="nulová",K362,0)</f>
        <v>0</v>
      </c>
      <c r="BJ362" s="12" t="s">
        <v>80</v>
      </c>
      <c r="BK362" s="99">
        <f>ROUND(P362*H362,2)</f>
        <v>0</v>
      </c>
      <c r="BL362" s="12" t="s">
        <v>290</v>
      </c>
      <c r="BM362" s="12" t="s">
        <v>802</v>
      </c>
    </row>
    <row r="363" spans="2:65" s="1" customFormat="1">
      <c r="B363" s="30"/>
      <c r="C363" s="31"/>
      <c r="D363" s="198" t="s">
        <v>164</v>
      </c>
      <c r="E363" s="31"/>
      <c r="F363" s="199" t="s">
        <v>801</v>
      </c>
      <c r="G363" s="31"/>
      <c r="H363" s="31"/>
      <c r="I363" s="112"/>
      <c r="J363" s="112"/>
      <c r="K363" s="31"/>
      <c r="L363" s="31"/>
      <c r="M363" s="32"/>
      <c r="N363" s="200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6"/>
      <c r="AT363" s="12" t="s">
        <v>164</v>
      </c>
      <c r="AU363" s="12" t="s">
        <v>72</v>
      </c>
    </row>
    <row r="364" spans="2:65" s="1" customFormat="1" ht="22.5" customHeight="1">
      <c r="B364" s="30"/>
      <c r="C364" s="204" t="s">
        <v>803</v>
      </c>
      <c r="D364" s="204" t="s">
        <v>282</v>
      </c>
      <c r="E364" s="205" t="s">
        <v>804</v>
      </c>
      <c r="F364" s="206" t="s">
        <v>805</v>
      </c>
      <c r="G364" s="207" t="s">
        <v>169</v>
      </c>
      <c r="H364" s="208">
        <v>0</v>
      </c>
      <c r="I364" s="209">
        <v>3675</v>
      </c>
      <c r="J364" s="210"/>
      <c r="K364" s="211">
        <f>ROUND(P364*H364,2)</f>
        <v>0</v>
      </c>
      <c r="L364" s="206" t="s">
        <v>161</v>
      </c>
      <c r="M364" s="212"/>
      <c r="N364" s="213" t="s">
        <v>1</v>
      </c>
      <c r="O364" s="194" t="s">
        <v>41</v>
      </c>
      <c r="P364" s="195">
        <f>I364+J364</f>
        <v>3675</v>
      </c>
      <c r="Q364" s="195">
        <f>ROUND(I364*H364,2)</f>
        <v>0</v>
      </c>
      <c r="R364" s="195">
        <f>ROUND(J364*H364,2)</f>
        <v>0</v>
      </c>
      <c r="S364" s="55"/>
      <c r="T364" s="196">
        <f>S364*H364</f>
        <v>0</v>
      </c>
      <c r="U364" s="196">
        <v>0</v>
      </c>
      <c r="V364" s="196">
        <f>U364*H364</f>
        <v>0</v>
      </c>
      <c r="W364" s="196">
        <v>0</v>
      </c>
      <c r="X364" s="196">
        <f>W364*H364</f>
        <v>0</v>
      </c>
      <c r="Y364" s="197" t="s">
        <v>1</v>
      </c>
      <c r="AR364" s="12" t="s">
        <v>290</v>
      </c>
      <c r="AT364" s="12" t="s">
        <v>282</v>
      </c>
      <c r="AU364" s="12" t="s">
        <v>72</v>
      </c>
      <c r="AY364" s="12" t="s">
        <v>155</v>
      </c>
      <c r="BE364" s="99">
        <f>IF(O364="základní",K364,0)</f>
        <v>0</v>
      </c>
      <c r="BF364" s="99">
        <f>IF(O364="snížená",K364,0)</f>
        <v>0</v>
      </c>
      <c r="BG364" s="99">
        <f>IF(O364="zákl. přenesená",K364,0)</f>
        <v>0</v>
      </c>
      <c r="BH364" s="99">
        <f>IF(O364="sníž. přenesená",K364,0)</f>
        <v>0</v>
      </c>
      <c r="BI364" s="99">
        <f>IF(O364="nulová",K364,0)</f>
        <v>0</v>
      </c>
      <c r="BJ364" s="12" t="s">
        <v>80</v>
      </c>
      <c r="BK364" s="99">
        <f>ROUND(P364*H364,2)</f>
        <v>0</v>
      </c>
      <c r="BL364" s="12" t="s">
        <v>290</v>
      </c>
      <c r="BM364" s="12" t="s">
        <v>806</v>
      </c>
    </row>
    <row r="365" spans="2:65" s="1" customFormat="1">
      <c r="B365" s="30"/>
      <c r="C365" s="31"/>
      <c r="D365" s="198" t="s">
        <v>164</v>
      </c>
      <c r="E365" s="31"/>
      <c r="F365" s="199" t="s">
        <v>805</v>
      </c>
      <c r="G365" s="31"/>
      <c r="H365" s="31"/>
      <c r="I365" s="112"/>
      <c r="J365" s="112"/>
      <c r="K365" s="31"/>
      <c r="L365" s="31"/>
      <c r="M365" s="32"/>
      <c r="N365" s="200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6"/>
      <c r="AT365" s="12" t="s">
        <v>164</v>
      </c>
      <c r="AU365" s="12" t="s">
        <v>72</v>
      </c>
    </row>
    <row r="366" spans="2:65" s="1" customFormat="1" ht="22.5" customHeight="1">
      <c r="B366" s="30"/>
      <c r="C366" s="204" t="s">
        <v>807</v>
      </c>
      <c r="D366" s="204" t="s">
        <v>282</v>
      </c>
      <c r="E366" s="205" t="s">
        <v>808</v>
      </c>
      <c r="F366" s="206" t="s">
        <v>809</v>
      </c>
      <c r="G366" s="207" t="s">
        <v>169</v>
      </c>
      <c r="H366" s="208">
        <v>0</v>
      </c>
      <c r="I366" s="209">
        <v>3577</v>
      </c>
      <c r="J366" s="210"/>
      <c r="K366" s="211">
        <f>ROUND(P366*H366,2)</f>
        <v>0</v>
      </c>
      <c r="L366" s="206" t="s">
        <v>161</v>
      </c>
      <c r="M366" s="212"/>
      <c r="N366" s="213" t="s">
        <v>1</v>
      </c>
      <c r="O366" s="194" t="s">
        <v>41</v>
      </c>
      <c r="P366" s="195">
        <f>I366+J366</f>
        <v>3577</v>
      </c>
      <c r="Q366" s="195">
        <f>ROUND(I366*H366,2)</f>
        <v>0</v>
      </c>
      <c r="R366" s="195">
        <f>ROUND(J366*H366,2)</f>
        <v>0</v>
      </c>
      <c r="S366" s="55"/>
      <c r="T366" s="196">
        <f>S366*H366</f>
        <v>0</v>
      </c>
      <c r="U366" s="196">
        <v>0</v>
      </c>
      <c r="V366" s="196">
        <f>U366*H366</f>
        <v>0</v>
      </c>
      <c r="W366" s="196">
        <v>0</v>
      </c>
      <c r="X366" s="196">
        <f>W366*H366</f>
        <v>0</v>
      </c>
      <c r="Y366" s="197" t="s">
        <v>1</v>
      </c>
      <c r="AR366" s="12" t="s">
        <v>290</v>
      </c>
      <c r="AT366" s="12" t="s">
        <v>282</v>
      </c>
      <c r="AU366" s="12" t="s">
        <v>72</v>
      </c>
      <c r="AY366" s="12" t="s">
        <v>155</v>
      </c>
      <c r="BE366" s="99">
        <f>IF(O366="základní",K366,0)</f>
        <v>0</v>
      </c>
      <c r="BF366" s="99">
        <f>IF(O366="snížená",K366,0)</f>
        <v>0</v>
      </c>
      <c r="BG366" s="99">
        <f>IF(O366="zákl. přenesená",K366,0)</f>
        <v>0</v>
      </c>
      <c r="BH366" s="99">
        <f>IF(O366="sníž. přenesená",K366,0)</f>
        <v>0</v>
      </c>
      <c r="BI366" s="99">
        <f>IF(O366="nulová",K366,0)</f>
        <v>0</v>
      </c>
      <c r="BJ366" s="12" t="s">
        <v>80</v>
      </c>
      <c r="BK366" s="99">
        <f>ROUND(P366*H366,2)</f>
        <v>0</v>
      </c>
      <c r="BL366" s="12" t="s">
        <v>290</v>
      </c>
      <c r="BM366" s="12" t="s">
        <v>810</v>
      </c>
    </row>
    <row r="367" spans="2:65" s="1" customFormat="1">
      <c r="B367" s="30"/>
      <c r="C367" s="31"/>
      <c r="D367" s="198" t="s">
        <v>164</v>
      </c>
      <c r="E367" s="31"/>
      <c r="F367" s="199" t="s">
        <v>809</v>
      </c>
      <c r="G367" s="31"/>
      <c r="H367" s="31"/>
      <c r="I367" s="112"/>
      <c r="J367" s="112"/>
      <c r="K367" s="31"/>
      <c r="L367" s="31"/>
      <c r="M367" s="32"/>
      <c r="N367" s="200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6"/>
      <c r="AT367" s="12" t="s">
        <v>164</v>
      </c>
      <c r="AU367" s="12" t="s">
        <v>72</v>
      </c>
    </row>
    <row r="368" spans="2:65" s="1" customFormat="1" ht="22.5" customHeight="1">
      <c r="B368" s="30"/>
      <c r="C368" s="204" t="s">
        <v>811</v>
      </c>
      <c r="D368" s="204" t="s">
        <v>282</v>
      </c>
      <c r="E368" s="205" t="s">
        <v>812</v>
      </c>
      <c r="F368" s="206" t="s">
        <v>813</v>
      </c>
      <c r="G368" s="207" t="s">
        <v>169</v>
      </c>
      <c r="H368" s="208">
        <v>0</v>
      </c>
      <c r="I368" s="209">
        <v>4351</v>
      </c>
      <c r="J368" s="210"/>
      <c r="K368" s="211">
        <f>ROUND(P368*H368,2)</f>
        <v>0</v>
      </c>
      <c r="L368" s="206" t="s">
        <v>161</v>
      </c>
      <c r="M368" s="212"/>
      <c r="N368" s="213" t="s">
        <v>1</v>
      </c>
      <c r="O368" s="194" t="s">
        <v>41</v>
      </c>
      <c r="P368" s="195">
        <f>I368+J368</f>
        <v>4351</v>
      </c>
      <c r="Q368" s="195">
        <f>ROUND(I368*H368,2)</f>
        <v>0</v>
      </c>
      <c r="R368" s="195">
        <f>ROUND(J368*H368,2)</f>
        <v>0</v>
      </c>
      <c r="S368" s="55"/>
      <c r="T368" s="196">
        <f>S368*H368</f>
        <v>0</v>
      </c>
      <c r="U368" s="196">
        <v>0</v>
      </c>
      <c r="V368" s="196">
        <f>U368*H368</f>
        <v>0</v>
      </c>
      <c r="W368" s="196">
        <v>0</v>
      </c>
      <c r="X368" s="196">
        <f>W368*H368</f>
        <v>0</v>
      </c>
      <c r="Y368" s="197" t="s">
        <v>1</v>
      </c>
      <c r="AR368" s="12" t="s">
        <v>290</v>
      </c>
      <c r="AT368" s="12" t="s">
        <v>282</v>
      </c>
      <c r="AU368" s="12" t="s">
        <v>72</v>
      </c>
      <c r="AY368" s="12" t="s">
        <v>155</v>
      </c>
      <c r="BE368" s="99">
        <f>IF(O368="základní",K368,0)</f>
        <v>0</v>
      </c>
      <c r="BF368" s="99">
        <f>IF(O368="snížená",K368,0)</f>
        <v>0</v>
      </c>
      <c r="BG368" s="99">
        <f>IF(O368="zákl. přenesená",K368,0)</f>
        <v>0</v>
      </c>
      <c r="BH368" s="99">
        <f>IF(O368="sníž. přenesená",K368,0)</f>
        <v>0</v>
      </c>
      <c r="BI368" s="99">
        <f>IF(O368="nulová",K368,0)</f>
        <v>0</v>
      </c>
      <c r="BJ368" s="12" t="s">
        <v>80</v>
      </c>
      <c r="BK368" s="99">
        <f>ROUND(P368*H368,2)</f>
        <v>0</v>
      </c>
      <c r="BL368" s="12" t="s">
        <v>290</v>
      </c>
      <c r="BM368" s="12" t="s">
        <v>814</v>
      </c>
    </row>
    <row r="369" spans="2:65" s="1" customFormat="1">
      <c r="B369" s="30"/>
      <c r="C369" s="31"/>
      <c r="D369" s="198" t="s">
        <v>164</v>
      </c>
      <c r="E369" s="31"/>
      <c r="F369" s="199" t="s">
        <v>813</v>
      </c>
      <c r="G369" s="31"/>
      <c r="H369" s="31"/>
      <c r="I369" s="112"/>
      <c r="J369" s="112"/>
      <c r="K369" s="31"/>
      <c r="L369" s="31"/>
      <c r="M369" s="32"/>
      <c r="N369" s="200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6"/>
      <c r="AT369" s="12" t="s">
        <v>164</v>
      </c>
      <c r="AU369" s="12" t="s">
        <v>72</v>
      </c>
    </row>
    <row r="370" spans="2:65" s="1" customFormat="1" ht="22.5" customHeight="1">
      <c r="B370" s="30"/>
      <c r="C370" s="204" t="s">
        <v>815</v>
      </c>
      <c r="D370" s="204" t="s">
        <v>282</v>
      </c>
      <c r="E370" s="205" t="s">
        <v>816</v>
      </c>
      <c r="F370" s="206" t="s">
        <v>817</v>
      </c>
      <c r="G370" s="207" t="s">
        <v>169</v>
      </c>
      <c r="H370" s="208">
        <v>0</v>
      </c>
      <c r="I370" s="209">
        <v>4890</v>
      </c>
      <c r="J370" s="210"/>
      <c r="K370" s="211">
        <f>ROUND(P370*H370,2)</f>
        <v>0</v>
      </c>
      <c r="L370" s="206" t="s">
        <v>161</v>
      </c>
      <c r="M370" s="212"/>
      <c r="N370" s="213" t="s">
        <v>1</v>
      </c>
      <c r="O370" s="194" t="s">
        <v>41</v>
      </c>
      <c r="P370" s="195">
        <f>I370+J370</f>
        <v>4890</v>
      </c>
      <c r="Q370" s="195">
        <f>ROUND(I370*H370,2)</f>
        <v>0</v>
      </c>
      <c r="R370" s="195">
        <f>ROUND(J370*H370,2)</f>
        <v>0</v>
      </c>
      <c r="S370" s="55"/>
      <c r="T370" s="196">
        <f>S370*H370</f>
        <v>0</v>
      </c>
      <c r="U370" s="196">
        <v>0</v>
      </c>
      <c r="V370" s="196">
        <f>U370*H370</f>
        <v>0</v>
      </c>
      <c r="W370" s="196">
        <v>0</v>
      </c>
      <c r="X370" s="196">
        <f>W370*H370</f>
        <v>0</v>
      </c>
      <c r="Y370" s="197" t="s">
        <v>1</v>
      </c>
      <c r="AR370" s="12" t="s">
        <v>290</v>
      </c>
      <c r="AT370" s="12" t="s">
        <v>282</v>
      </c>
      <c r="AU370" s="12" t="s">
        <v>72</v>
      </c>
      <c r="AY370" s="12" t="s">
        <v>155</v>
      </c>
      <c r="BE370" s="99">
        <f>IF(O370="základní",K370,0)</f>
        <v>0</v>
      </c>
      <c r="BF370" s="99">
        <f>IF(O370="snížená",K370,0)</f>
        <v>0</v>
      </c>
      <c r="BG370" s="99">
        <f>IF(O370="zákl. přenesená",K370,0)</f>
        <v>0</v>
      </c>
      <c r="BH370" s="99">
        <f>IF(O370="sníž. přenesená",K370,0)</f>
        <v>0</v>
      </c>
      <c r="BI370" s="99">
        <f>IF(O370="nulová",K370,0)</f>
        <v>0</v>
      </c>
      <c r="BJ370" s="12" t="s">
        <v>80</v>
      </c>
      <c r="BK370" s="99">
        <f>ROUND(P370*H370,2)</f>
        <v>0</v>
      </c>
      <c r="BL370" s="12" t="s">
        <v>290</v>
      </c>
      <c r="BM370" s="12" t="s">
        <v>818</v>
      </c>
    </row>
    <row r="371" spans="2:65" s="1" customFormat="1">
      <c r="B371" s="30"/>
      <c r="C371" s="31"/>
      <c r="D371" s="198" t="s">
        <v>164</v>
      </c>
      <c r="E371" s="31"/>
      <c r="F371" s="199" t="s">
        <v>817</v>
      </c>
      <c r="G371" s="31"/>
      <c r="H371" s="31"/>
      <c r="I371" s="112"/>
      <c r="J371" s="112"/>
      <c r="K371" s="31"/>
      <c r="L371" s="31"/>
      <c r="M371" s="32"/>
      <c r="N371" s="200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6"/>
      <c r="AT371" s="12" t="s">
        <v>164</v>
      </c>
      <c r="AU371" s="12" t="s">
        <v>72</v>
      </c>
    </row>
    <row r="372" spans="2:65" s="1" customFormat="1" ht="22.5" customHeight="1">
      <c r="B372" s="30"/>
      <c r="C372" s="204" t="s">
        <v>819</v>
      </c>
      <c r="D372" s="204" t="s">
        <v>282</v>
      </c>
      <c r="E372" s="205" t="s">
        <v>820</v>
      </c>
      <c r="F372" s="206" t="s">
        <v>821</v>
      </c>
      <c r="G372" s="207" t="s">
        <v>169</v>
      </c>
      <c r="H372" s="208">
        <v>0</v>
      </c>
      <c r="I372" s="209">
        <v>3910</v>
      </c>
      <c r="J372" s="210"/>
      <c r="K372" s="211">
        <f>ROUND(P372*H372,2)</f>
        <v>0</v>
      </c>
      <c r="L372" s="206" t="s">
        <v>161</v>
      </c>
      <c r="M372" s="212"/>
      <c r="N372" s="213" t="s">
        <v>1</v>
      </c>
      <c r="O372" s="194" t="s">
        <v>41</v>
      </c>
      <c r="P372" s="195">
        <f>I372+J372</f>
        <v>3910</v>
      </c>
      <c r="Q372" s="195">
        <f>ROUND(I372*H372,2)</f>
        <v>0</v>
      </c>
      <c r="R372" s="195">
        <f>ROUND(J372*H372,2)</f>
        <v>0</v>
      </c>
      <c r="S372" s="55"/>
      <c r="T372" s="196">
        <f>S372*H372</f>
        <v>0</v>
      </c>
      <c r="U372" s="196">
        <v>0</v>
      </c>
      <c r="V372" s="196">
        <f>U372*H372</f>
        <v>0</v>
      </c>
      <c r="W372" s="196">
        <v>0</v>
      </c>
      <c r="X372" s="196">
        <f>W372*H372</f>
        <v>0</v>
      </c>
      <c r="Y372" s="197" t="s">
        <v>1</v>
      </c>
      <c r="AR372" s="12" t="s">
        <v>290</v>
      </c>
      <c r="AT372" s="12" t="s">
        <v>282</v>
      </c>
      <c r="AU372" s="12" t="s">
        <v>72</v>
      </c>
      <c r="AY372" s="12" t="s">
        <v>155</v>
      </c>
      <c r="BE372" s="99">
        <f>IF(O372="základní",K372,0)</f>
        <v>0</v>
      </c>
      <c r="BF372" s="99">
        <f>IF(O372="snížená",K372,0)</f>
        <v>0</v>
      </c>
      <c r="BG372" s="99">
        <f>IF(O372="zákl. přenesená",K372,0)</f>
        <v>0</v>
      </c>
      <c r="BH372" s="99">
        <f>IF(O372="sníž. přenesená",K372,0)</f>
        <v>0</v>
      </c>
      <c r="BI372" s="99">
        <f>IF(O372="nulová",K372,0)</f>
        <v>0</v>
      </c>
      <c r="BJ372" s="12" t="s">
        <v>80</v>
      </c>
      <c r="BK372" s="99">
        <f>ROUND(P372*H372,2)</f>
        <v>0</v>
      </c>
      <c r="BL372" s="12" t="s">
        <v>290</v>
      </c>
      <c r="BM372" s="12" t="s">
        <v>822</v>
      </c>
    </row>
    <row r="373" spans="2:65" s="1" customFormat="1">
      <c r="B373" s="30"/>
      <c r="C373" s="31"/>
      <c r="D373" s="198" t="s">
        <v>164</v>
      </c>
      <c r="E373" s="31"/>
      <c r="F373" s="199" t="s">
        <v>821</v>
      </c>
      <c r="G373" s="31"/>
      <c r="H373" s="31"/>
      <c r="I373" s="112"/>
      <c r="J373" s="112"/>
      <c r="K373" s="31"/>
      <c r="L373" s="31"/>
      <c r="M373" s="32"/>
      <c r="N373" s="200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6"/>
      <c r="AT373" s="12" t="s">
        <v>164</v>
      </c>
      <c r="AU373" s="12" t="s">
        <v>72</v>
      </c>
    </row>
    <row r="374" spans="2:65" s="1" customFormat="1" ht="22.5" customHeight="1">
      <c r="B374" s="30"/>
      <c r="C374" s="204" t="s">
        <v>823</v>
      </c>
      <c r="D374" s="204" t="s">
        <v>282</v>
      </c>
      <c r="E374" s="205" t="s">
        <v>824</v>
      </c>
      <c r="F374" s="206" t="s">
        <v>825</v>
      </c>
      <c r="G374" s="207" t="s">
        <v>169</v>
      </c>
      <c r="H374" s="208">
        <v>0</v>
      </c>
      <c r="I374" s="209">
        <v>4831</v>
      </c>
      <c r="J374" s="210"/>
      <c r="K374" s="211">
        <f>ROUND(P374*H374,2)</f>
        <v>0</v>
      </c>
      <c r="L374" s="206" t="s">
        <v>161</v>
      </c>
      <c r="M374" s="212"/>
      <c r="N374" s="213" t="s">
        <v>1</v>
      </c>
      <c r="O374" s="194" t="s">
        <v>41</v>
      </c>
      <c r="P374" s="195">
        <f>I374+J374</f>
        <v>4831</v>
      </c>
      <c r="Q374" s="195">
        <f>ROUND(I374*H374,2)</f>
        <v>0</v>
      </c>
      <c r="R374" s="195">
        <f>ROUND(J374*H374,2)</f>
        <v>0</v>
      </c>
      <c r="S374" s="55"/>
      <c r="T374" s="196">
        <f>S374*H374</f>
        <v>0</v>
      </c>
      <c r="U374" s="196">
        <v>0</v>
      </c>
      <c r="V374" s="196">
        <f>U374*H374</f>
        <v>0</v>
      </c>
      <c r="W374" s="196">
        <v>0</v>
      </c>
      <c r="X374" s="196">
        <f>W374*H374</f>
        <v>0</v>
      </c>
      <c r="Y374" s="197" t="s">
        <v>1</v>
      </c>
      <c r="AR374" s="12" t="s">
        <v>290</v>
      </c>
      <c r="AT374" s="12" t="s">
        <v>282</v>
      </c>
      <c r="AU374" s="12" t="s">
        <v>72</v>
      </c>
      <c r="AY374" s="12" t="s">
        <v>155</v>
      </c>
      <c r="BE374" s="99">
        <f>IF(O374="základní",K374,0)</f>
        <v>0</v>
      </c>
      <c r="BF374" s="99">
        <f>IF(O374="snížená",K374,0)</f>
        <v>0</v>
      </c>
      <c r="BG374" s="99">
        <f>IF(O374="zákl. přenesená",K374,0)</f>
        <v>0</v>
      </c>
      <c r="BH374" s="99">
        <f>IF(O374="sníž. přenesená",K374,0)</f>
        <v>0</v>
      </c>
      <c r="BI374" s="99">
        <f>IF(O374="nulová",K374,0)</f>
        <v>0</v>
      </c>
      <c r="BJ374" s="12" t="s">
        <v>80</v>
      </c>
      <c r="BK374" s="99">
        <f>ROUND(P374*H374,2)</f>
        <v>0</v>
      </c>
      <c r="BL374" s="12" t="s">
        <v>290</v>
      </c>
      <c r="BM374" s="12" t="s">
        <v>826</v>
      </c>
    </row>
    <row r="375" spans="2:65" s="1" customFormat="1">
      <c r="B375" s="30"/>
      <c r="C375" s="31"/>
      <c r="D375" s="198" t="s">
        <v>164</v>
      </c>
      <c r="E375" s="31"/>
      <c r="F375" s="199" t="s">
        <v>825</v>
      </c>
      <c r="G375" s="31"/>
      <c r="H375" s="31"/>
      <c r="I375" s="112"/>
      <c r="J375" s="112"/>
      <c r="K375" s="31"/>
      <c r="L375" s="31"/>
      <c r="M375" s="32"/>
      <c r="N375" s="200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6"/>
      <c r="AT375" s="12" t="s">
        <v>164</v>
      </c>
      <c r="AU375" s="12" t="s">
        <v>72</v>
      </c>
    </row>
    <row r="376" spans="2:65" s="1" customFormat="1" ht="22.5" customHeight="1">
      <c r="B376" s="30"/>
      <c r="C376" s="204" t="s">
        <v>827</v>
      </c>
      <c r="D376" s="204" t="s">
        <v>282</v>
      </c>
      <c r="E376" s="205" t="s">
        <v>828</v>
      </c>
      <c r="F376" s="206" t="s">
        <v>829</v>
      </c>
      <c r="G376" s="207" t="s">
        <v>169</v>
      </c>
      <c r="H376" s="208">
        <v>0</v>
      </c>
      <c r="I376" s="209">
        <v>4400</v>
      </c>
      <c r="J376" s="210"/>
      <c r="K376" s="211">
        <f>ROUND(P376*H376,2)</f>
        <v>0</v>
      </c>
      <c r="L376" s="206" t="s">
        <v>161</v>
      </c>
      <c r="M376" s="212"/>
      <c r="N376" s="213" t="s">
        <v>1</v>
      </c>
      <c r="O376" s="194" t="s">
        <v>41</v>
      </c>
      <c r="P376" s="195">
        <f>I376+J376</f>
        <v>4400</v>
      </c>
      <c r="Q376" s="195">
        <f>ROUND(I376*H376,2)</f>
        <v>0</v>
      </c>
      <c r="R376" s="195">
        <f>ROUND(J376*H376,2)</f>
        <v>0</v>
      </c>
      <c r="S376" s="55"/>
      <c r="T376" s="196">
        <f>S376*H376</f>
        <v>0</v>
      </c>
      <c r="U376" s="196">
        <v>0</v>
      </c>
      <c r="V376" s="196">
        <f>U376*H376</f>
        <v>0</v>
      </c>
      <c r="W376" s="196">
        <v>0</v>
      </c>
      <c r="X376" s="196">
        <f>W376*H376</f>
        <v>0</v>
      </c>
      <c r="Y376" s="197" t="s">
        <v>1</v>
      </c>
      <c r="AR376" s="12" t="s">
        <v>290</v>
      </c>
      <c r="AT376" s="12" t="s">
        <v>282</v>
      </c>
      <c r="AU376" s="12" t="s">
        <v>72</v>
      </c>
      <c r="AY376" s="12" t="s">
        <v>155</v>
      </c>
      <c r="BE376" s="99">
        <f>IF(O376="základní",K376,0)</f>
        <v>0</v>
      </c>
      <c r="BF376" s="99">
        <f>IF(O376="snížená",K376,0)</f>
        <v>0</v>
      </c>
      <c r="BG376" s="99">
        <f>IF(O376="zákl. přenesená",K376,0)</f>
        <v>0</v>
      </c>
      <c r="BH376" s="99">
        <f>IF(O376="sníž. přenesená",K376,0)</f>
        <v>0</v>
      </c>
      <c r="BI376" s="99">
        <f>IF(O376="nulová",K376,0)</f>
        <v>0</v>
      </c>
      <c r="BJ376" s="12" t="s">
        <v>80</v>
      </c>
      <c r="BK376" s="99">
        <f>ROUND(P376*H376,2)</f>
        <v>0</v>
      </c>
      <c r="BL376" s="12" t="s">
        <v>290</v>
      </c>
      <c r="BM376" s="12" t="s">
        <v>830</v>
      </c>
    </row>
    <row r="377" spans="2:65" s="1" customFormat="1">
      <c r="B377" s="30"/>
      <c r="C377" s="31"/>
      <c r="D377" s="198" t="s">
        <v>164</v>
      </c>
      <c r="E377" s="31"/>
      <c r="F377" s="199" t="s">
        <v>829</v>
      </c>
      <c r="G377" s="31"/>
      <c r="H377" s="31"/>
      <c r="I377" s="112"/>
      <c r="J377" s="112"/>
      <c r="K377" s="31"/>
      <c r="L377" s="31"/>
      <c r="M377" s="32"/>
      <c r="N377" s="200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6"/>
      <c r="AT377" s="12" t="s">
        <v>164</v>
      </c>
      <c r="AU377" s="12" t="s">
        <v>72</v>
      </c>
    </row>
    <row r="378" spans="2:65" s="1" customFormat="1" ht="22.5" customHeight="1">
      <c r="B378" s="30"/>
      <c r="C378" s="204" t="s">
        <v>831</v>
      </c>
      <c r="D378" s="204" t="s">
        <v>282</v>
      </c>
      <c r="E378" s="205" t="s">
        <v>832</v>
      </c>
      <c r="F378" s="206" t="s">
        <v>833</v>
      </c>
      <c r="G378" s="207" t="s">
        <v>169</v>
      </c>
      <c r="H378" s="208">
        <v>0</v>
      </c>
      <c r="I378" s="209">
        <v>5321</v>
      </c>
      <c r="J378" s="210"/>
      <c r="K378" s="211">
        <f>ROUND(P378*H378,2)</f>
        <v>0</v>
      </c>
      <c r="L378" s="206" t="s">
        <v>161</v>
      </c>
      <c r="M378" s="212"/>
      <c r="N378" s="213" t="s">
        <v>1</v>
      </c>
      <c r="O378" s="194" t="s">
        <v>41</v>
      </c>
      <c r="P378" s="195">
        <f>I378+J378</f>
        <v>5321</v>
      </c>
      <c r="Q378" s="195">
        <f>ROUND(I378*H378,2)</f>
        <v>0</v>
      </c>
      <c r="R378" s="195">
        <f>ROUND(J378*H378,2)</f>
        <v>0</v>
      </c>
      <c r="S378" s="55"/>
      <c r="T378" s="196">
        <f>S378*H378</f>
        <v>0</v>
      </c>
      <c r="U378" s="196">
        <v>0</v>
      </c>
      <c r="V378" s="196">
        <f>U378*H378</f>
        <v>0</v>
      </c>
      <c r="W378" s="196">
        <v>0</v>
      </c>
      <c r="X378" s="196">
        <f>W378*H378</f>
        <v>0</v>
      </c>
      <c r="Y378" s="197" t="s">
        <v>1</v>
      </c>
      <c r="AR378" s="12" t="s">
        <v>290</v>
      </c>
      <c r="AT378" s="12" t="s">
        <v>282</v>
      </c>
      <c r="AU378" s="12" t="s">
        <v>72</v>
      </c>
      <c r="AY378" s="12" t="s">
        <v>155</v>
      </c>
      <c r="BE378" s="99">
        <f>IF(O378="základní",K378,0)</f>
        <v>0</v>
      </c>
      <c r="BF378" s="99">
        <f>IF(O378="snížená",K378,0)</f>
        <v>0</v>
      </c>
      <c r="BG378" s="99">
        <f>IF(O378="zákl. přenesená",K378,0)</f>
        <v>0</v>
      </c>
      <c r="BH378" s="99">
        <f>IF(O378="sníž. přenesená",K378,0)</f>
        <v>0</v>
      </c>
      <c r="BI378" s="99">
        <f>IF(O378="nulová",K378,0)</f>
        <v>0</v>
      </c>
      <c r="BJ378" s="12" t="s">
        <v>80</v>
      </c>
      <c r="BK378" s="99">
        <f>ROUND(P378*H378,2)</f>
        <v>0</v>
      </c>
      <c r="BL378" s="12" t="s">
        <v>290</v>
      </c>
      <c r="BM378" s="12" t="s">
        <v>834</v>
      </c>
    </row>
    <row r="379" spans="2:65" s="1" customFormat="1">
      <c r="B379" s="30"/>
      <c r="C379" s="31"/>
      <c r="D379" s="198" t="s">
        <v>164</v>
      </c>
      <c r="E379" s="31"/>
      <c r="F379" s="199" t="s">
        <v>833</v>
      </c>
      <c r="G379" s="31"/>
      <c r="H379" s="31"/>
      <c r="I379" s="112"/>
      <c r="J379" s="112"/>
      <c r="K379" s="31"/>
      <c r="L379" s="31"/>
      <c r="M379" s="32"/>
      <c r="N379" s="200"/>
      <c r="O379" s="55"/>
      <c r="P379" s="55"/>
      <c r="Q379" s="55"/>
      <c r="R379" s="55"/>
      <c r="S379" s="55"/>
      <c r="T379" s="55"/>
      <c r="U379" s="55"/>
      <c r="V379" s="55"/>
      <c r="W379" s="55"/>
      <c r="X379" s="55"/>
      <c r="Y379" s="56"/>
      <c r="AT379" s="12" t="s">
        <v>164</v>
      </c>
      <c r="AU379" s="12" t="s">
        <v>72</v>
      </c>
    </row>
    <row r="380" spans="2:65" s="1" customFormat="1" ht="22.5" customHeight="1">
      <c r="B380" s="30"/>
      <c r="C380" s="204" t="s">
        <v>835</v>
      </c>
      <c r="D380" s="204" t="s">
        <v>282</v>
      </c>
      <c r="E380" s="205" t="s">
        <v>836</v>
      </c>
      <c r="F380" s="206" t="s">
        <v>837</v>
      </c>
      <c r="G380" s="207" t="s">
        <v>169</v>
      </c>
      <c r="H380" s="208">
        <v>0</v>
      </c>
      <c r="I380" s="209">
        <v>5802</v>
      </c>
      <c r="J380" s="210"/>
      <c r="K380" s="211">
        <f>ROUND(P380*H380,2)</f>
        <v>0</v>
      </c>
      <c r="L380" s="206" t="s">
        <v>161</v>
      </c>
      <c r="M380" s="212"/>
      <c r="N380" s="213" t="s">
        <v>1</v>
      </c>
      <c r="O380" s="194" t="s">
        <v>41</v>
      </c>
      <c r="P380" s="195">
        <f>I380+J380</f>
        <v>5802</v>
      </c>
      <c r="Q380" s="195">
        <f>ROUND(I380*H380,2)</f>
        <v>0</v>
      </c>
      <c r="R380" s="195">
        <f>ROUND(J380*H380,2)</f>
        <v>0</v>
      </c>
      <c r="S380" s="55"/>
      <c r="T380" s="196">
        <f>S380*H380</f>
        <v>0</v>
      </c>
      <c r="U380" s="196">
        <v>0</v>
      </c>
      <c r="V380" s="196">
        <f>U380*H380</f>
        <v>0</v>
      </c>
      <c r="W380" s="196">
        <v>0</v>
      </c>
      <c r="X380" s="196">
        <f>W380*H380</f>
        <v>0</v>
      </c>
      <c r="Y380" s="197" t="s">
        <v>1</v>
      </c>
      <c r="AR380" s="12" t="s">
        <v>290</v>
      </c>
      <c r="AT380" s="12" t="s">
        <v>282</v>
      </c>
      <c r="AU380" s="12" t="s">
        <v>72</v>
      </c>
      <c r="AY380" s="12" t="s">
        <v>155</v>
      </c>
      <c r="BE380" s="99">
        <f>IF(O380="základní",K380,0)</f>
        <v>0</v>
      </c>
      <c r="BF380" s="99">
        <f>IF(O380="snížená",K380,0)</f>
        <v>0</v>
      </c>
      <c r="BG380" s="99">
        <f>IF(O380="zákl. přenesená",K380,0)</f>
        <v>0</v>
      </c>
      <c r="BH380" s="99">
        <f>IF(O380="sníž. přenesená",K380,0)</f>
        <v>0</v>
      </c>
      <c r="BI380" s="99">
        <f>IF(O380="nulová",K380,0)</f>
        <v>0</v>
      </c>
      <c r="BJ380" s="12" t="s">
        <v>80</v>
      </c>
      <c r="BK380" s="99">
        <f>ROUND(P380*H380,2)</f>
        <v>0</v>
      </c>
      <c r="BL380" s="12" t="s">
        <v>290</v>
      </c>
      <c r="BM380" s="12" t="s">
        <v>838</v>
      </c>
    </row>
    <row r="381" spans="2:65" s="1" customFormat="1">
      <c r="B381" s="30"/>
      <c r="C381" s="31"/>
      <c r="D381" s="198" t="s">
        <v>164</v>
      </c>
      <c r="E381" s="31"/>
      <c r="F381" s="199" t="s">
        <v>837</v>
      </c>
      <c r="G381" s="31"/>
      <c r="H381" s="31"/>
      <c r="I381" s="112"/>
      <c r="J381" s="112"/>
      <c r="K381" s="31"/>
      <c r="L381" s="31"/>
      <c r="M381" s="32"/>
      <c r="N381" s="200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6"/>
      <c r="AT381" s="12" t="s">
        <v>164</v>
      </c>
      <c r="AU381" s="12" t="s">
        <v>72</v>
      </c>
    </row>
    <row r="382" spans="2:65" s="1" customFormat="1" ht="22.5" customHeight="1">
      <c r="B382" s="30"/>
      <c r="C382" s="204" t="s">
        <v>839</v>
      </c>
      <c r="D382" s="204" t="s">
        <v>282</v>
      </c>
      <c r="E382" s="205" t="s">
        <v>840</v>
      </c>
      <c r="F382" s="206" t="s">
        <v>841</v>
      </c>
      <c r="G382" s="207" t="s">
        <v>169</v>
      </c>
      <c r="H382" s="208">
        <v>0</v>
      </c>
      <c r="I382" s="209">
        <v>6733</v>
      </c>
      <c r="J382" s="210"/>
      <c r="K382" s="211">
        <f>ROUND(P382*H382,2)</f>
        <v>0</v>
      </c>
      <c r="L382" s="206" t="s">
        <v>161</v>
      </c>
      <c r="M382" s="212"/>
      <c r="N382" s="213" t="s">
        <v>1</v>
      </c>
      <c r="O382" s="194" t="s">
        <v>41</v>
      </c>
      <c r="P382" s="195">
        <f>I382+J382</f>
        <v>6733</v>
      </c>
      <c r="Q382" s="195">
        <f>ROUND(I382*H382,2)</f>
        <v>0</v>
      </c>
      <c r="R382" s="195">
        <f>ROUND(J382*H382,2)</f>
        <v>0</v>
      </c>
      <c r="S382" s="55"/>
      <c r="T382" s="196">
        <f>S382*H382</f>
        <v>0</v>
      </c>
      <c r="U382" s="196">
        <v>0</v>
      </c>
      <c r="V382" s="196">
        <f>U382*H382</f>
        <v>0</v>
      </c>
      <c r="W382" s="196">
        <v>0</v>
      </c>
      <c r="X382" s="196">
        <f>W382*H382</f>
        <v>0</v>
      </c>
      <c r="Y382" s="197" t="s">
        <v>1</v>
      </c>
      <c r="AR382" s="12" t="s">
        <v>290</v>
      </c>
      <c r="AT382" s="12" t="s">
        <v>282</v>
      </c>
      <c r="AU382" s="12" t="s">
        <v>72</v>
      </c>
      <c r="AY382" s="12" t="s">
        <v>155</v>
      </c>
      <c r="BE382" s="99">
        <f>IF(O382="základní",K382,0)</f>
        <v>0</v>
      </c>
      <c r="BF382" s="99">
        <f>IF(O382="snížená",K382,0)</f>
        <v>0</v>
      </c>
      <c r="BG382" s="99">
        <f>IF(O382="zákl. přenesená",K382,0)</f>
        <v>0</v>
      </c>
      <c r="BH382" s="99">
        <f>IF(O382="sníž. přenesená",K382,0)</f>
        <v>0</v>
      </c>
      <c r="BI382" s="99">
        <f>IF(O382="nulová",K382,0)</f>
        <v>0</v>
      </c>
      <c r="BJ382" s="12" t="s">
        <v>80</v>
      </c>
      <c r="BK382" s="99">
        <f>ROUND(P382*H382,2)</f>
        <v>0</v>
      </c>
      <c r="BL382" s="12" t="s">
        <v>290</v>
      </c>
      <c r="BM382" s="12" t="s">
        <v>842</v>
      </c>
    </row>
    <row r="383" spans="2:65" s="1" customFormat="1">
      <c r="B383" s="30"/>
      <c r="C383" s="31"/>
      <c r="D383" s="198" t="s">
        <v>164</v>
      </c>
      <c r="E383" s="31"/>
      <c r="F383" s="199" t="s">
        <v>841</v>
      </c>
      <c r="G383" s="31"/>
      <c r="H383" s="31"/>
      <c r="I383" s="112"/>
      <c r="J383" s="112"/>
      <c r="K383" s="31"/>
      <c r="L383" s="31"/>
      <c r="M383" s="32"/>
      <c r="N383" s="200"/>
      <c r="O383" s="55"/>
      <c r="P383" s="55"/>
      <c r="Q383" s="55"/>
      <c r="R383" s="55"/>
      <c r="S383" s="55"/>
      <c r="T383" s="55"/>
      <c r="U383" s="55"/>
      <c r="V383" s="55"/>
      <c r="W383" s="55"/>
      <c r="X383" s="55"/>
      <c r="Y383" s="56"/>
      <c r="AT383" s="12" t="s">
        <v>164</v>
      </c>
      <c r="AU383" s="12" t="s">
        <v>72</v>
      </c>
    </row>
    <row r="384" spans="2:65" s="1" customFormat="1" ht="22.5" customHeight="1">
      <c r="B384" s="30"/>
      <c r="C384" s="204" t="s">
        <v>843</v>
      </c>
      <c r="D384" s="204" t="s">
        <v>282</v>
      </c>
      <c r="E384" s="205" t="s">
        <v>844</v>
      </c>
      <c r="F384" s="206" t="s">
        <v>845</v>
      </c>
      <c r="G384" s="207" t="s">
        <v>169</v>
      </c>
      <c r="H384" s="208">
        <v>0</v>
      </c>
      <c r="I384" s="209">
        <v>6125</v>
      </c>
      <c r="J384" s="210"/>
      <c r="K384" s="211">
        <f>ROUND(P384*H384,2)</f>
        <v>0</v>
      </c>
      <c r="L384" s="206" t="s">
        <v>161</v>
      </c>
      <c r="M384" s="212"/>
      <c r="N384" s="213" t="s">
        <v>1</v>
      </c>
      <c r="O384" s="194" t="s">
        <v>41</v>
      </c>
      <c r="P384" s="195">
        <f>I384+J384</f>
        <v>6125</v>
      </c>
      <c r="Q384" s="195">
        <f>ROUND(I384*H384,2)</f>
        <v>0</v>
      </c>
      <c r="R384" s="195">
        <f>ROUND(J384*H384,2)</f>
        <v>0</v>
      </c>
      <c r="S384" s="55"/>
      <c r="T384" s="196">
        <f>S384*H384</f>
        <v>0</v>
      </c>
      <c r="U384" s="196">
        <v>0</v>
      </c>
      <c r="V384" s="196">
        <f>U384*H384</f>
        <v>0</v>
      </c>
      <c r="W384" s="196">
        <v>0</v>
      </c>
      <c r="X384" s="196">
        <f>W384*H384</f>
        <v>0</v>
      </c>
      <c r="Y384" s="197" t="s">
        <v>1</v>
      </c>
      <c r="AR384" s="12" t="s">
        <v>290</v>
      </c>
      <c r="AT384" s="12" t="s">
        <v>282</v>
      </c>
      <c r="AU384" s="12" t="s">
        <v>72</v>
      </c>
      <c r="AY384" s="12" t="s">
        <v>155</v>
      </c>
      <c r="BE384" s="99">
        <f>IF(O384="základní",K384,0)</f>
        <v>0</v>
      </c>
      <c r="BF384" s="99">
        <f>IF(O384="snížená",K384,0)</f>
        <v>0</v>
      </c>
      <c r="BG384" s="99">
        <f>IF(O384="zákl. přenesená",K384,0)</f>
        <v>0</v>
      </c>
      <c r="BH384" s="99">
        <f>IF(O384="sníž. přenesená",K384,0)</f>
        <v>0</v>
      </c>
      <c r="BI384" s="99">
        <f>IF(O384="nulová",K384,0)</f>
        <v>0</v>
      </c>
      <c r="BJ384" s="12" t="s">
        <v>80</v>
      </c>
      <c r="BK384" s="99">
        <f>ROUND(P384*H384,2)</f>
        <v>0</v>
      </c>
      <c r="BL384" s="12" t="s">
        <v>290</v>
      </c>
      <c r="BM384" s="12" t="s">
        <v>846</v>
      </c>
    </row>
    <row r="385" spans="2:65" s="1" customFormat="1">
      <c r="B385" s="30"/>
      <c r="C385" s="31"/>
      <c r="D385" s="198" t="s">
        <v>164</v>
      </c>
      <c r="E385" s="31"/>
      <c r="F385" s="199" t="s">
        <v>845</v>
      </c>
      <c r="G385" s="31"/>
      <c r="H385" s="31"/>
      <c r="I385" s="112"/>
      <c r="J385" s="112"/>
      <c r="K385" s="31"/>
      <c r="L385" s="31"/>
      <c r="M385" s="32"/>
      <c r="N385" s="200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6"/>
      <c r="AT385" s="12" t="s">
        <v>164</v>
      </c>
      <c r="AU385" s="12" t="s">
        <v>72</v>
      </c>
    </row>
    <row r="386" spans="2:65" s="1" customFormat="1" ht="22.5" customHeight="1">
      <c r="B386" s="30"/>
      <c r="C386" s="204" t="s">
        <v>847</v>
      </c>
      <c r="D386" s="204" t="s">
        <v>282</v>
      </c>
      <c r="E386" s="205" t="s">
        <v>848</v>
      </c>
      <c r="F386" s="206" t="s">
        <v>849</v>
      </c>
      <c r="G386" s="207" t="s">
        <v>169</v>
      </c>
      <c r="H386" s="208">
        <v>0</v>
      </c>
      <c r="I386" s="209">
        <v>7056</v>
      </c>
      <c r="J386" s="210"/>
      <c r="K386" s="211">
        <f>ROUND(P386*H386,2)</f>
        <v>0</v>
      </c>
      <c r="L386" s="206" t="s">
        <v>161</v>
      </c>
      <c r="M386" s="212"/>
      <c r="N386" s="213" t="s">
        <v>1</v>
      </c>
      <c r="O386" s="194" t="s">
        <v>41</v>
      </c>
      <c r="P386" s="195">
        <f>I386+J386</f>
        <v>7056</v>
      </c>
      <c r="Q386" s="195">
        <f>ROUND(I386*H386,2)</f>
        <v>0</v>
      </c>
      <c r="R386" s="195">
        <f>ROUND(J386*H386,2)</f>
        <v>0</v>
      </c>
      <c r="S386" s="55"/>
      <c r="T386" s="196">
        <f>S386*H386</f>
        <v>0</v>
      </c>
      <c r="U386" s="196">
        <v>0</v>
      </c>
      <c r="V386" s="196">
        <f>U386*H386</f>
        <v>0</v>
      </c>
      <c r="W386" s="196">
        <v>0</v>
      </c>
      <c r="X386" s="196">
        <f>W386*H386</f>
        <v>0</v>
      </c>
      <c r="Y386" s="197" t="s">
        <v>1</v>
      </c>
      <c r="AR386" s="12" t="s">
        <v>290</v>
      </c>
      <c r="AT386" s="12" t="s">
        <v>282</v>
      </c>
      <c r="AU386" s="12" t="s">
        <v>72</v>
      </c>
      <c r="AY386" s="12" t="s">
        <v>155</v>
      </c>
      <c r="BE386" s="99">
        <f>IF(O386="základní",K386,0)</f>
        <v>0</v>
      </c>
      <c r="BF386" s="99">
        <f>IF(O386="snížená",K386,0)</f>
        <v>0</v>
      </c>
      <c r="BG386" s="99">
        <f>IF(O386="zákl. přenesená",K386,0)</f>
        <v>0</v>
      </c>
      <c r="BH386" s="99">
        <f>IF(O386="sníž. přenesená",K386,0)</f>
        <v>0</v>
      </c>
      <c r="BI386" s="99">
        <f>IF(O386="nulová",K386,0)</f>
        <v>0</v>
      </c>
      <c r="BJ386" s="12" t="s">
        <v>80</v>
      </c>
      <c r="BK386" s="99">
        <f>ROUND(P386*H386,2)</f>
        <v>0</v>
      </c>
      <c r="BL386" s="12" t="s">
        <v>290</v>
      </c>
      <c r="BM386" s="12" t="s">
        <v>850</v>
      </c>
    </row>
    <row r="387" spans="2:65" s="1" customFormat="1">
      <c r="B387" s="30"/>
      <c r="C387" s="31"/>
      <c r="D387" s="198" t="s">
        <v>164</v>
      </c>
      <c r="E387" s="31"/>
      <c r="F387" s="199" t="s">
        <v>849</v>
      </c>
      <c r="G387" s="31"/>
      <c r="H387" s="31"/>
      <c r="I387" s="112"/>
      <c r="J387" s="112"/>
      <c r="K387" s="31"/>
      <c r="L387" s="31"/>
      <c r="M387" s="32"/>
      <c r="N387" s="200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6"/>
      <c r="AT387" s="12" t="s">
        <v>164</v>
      </c>
      <c r="AU387" s="12" t="s">
        <v>72</v>
      </c>
    </row>
    <row r="388" spans="2:65" s="1" customFormat="1" ht="22.5" customHeight="1">
      <c r="B388" s="30"/>
      <c r="C388" s="204" t="s">
        <v>851</v>
      </c>
      <c r="D388" s="204" t="s">
        <v>282</v>
      </c>
      <c r="E388" s="205" t="s">
        <v>852</v>
      </c>
      <c r="F388" s="206" t="s">
        <v>853</v>
      </c>
      <c r="G388" s="207" t="s">
        <v>169</v>
      </c>
      <c r="H388" s="208">
        <v>0</v>
      </c>
      <c r="I388" s="209">
        <v>6625</v>
      </c>
      <c r="J388" s="210"/>
      <c r="K388" s="211">
        <f>ROUND(P388*H388,2)</f>
        <v>0</v>
      </c>
      <c r="L388" s="206" t="s">
        <v>161</v>
      </c>
      <c r="M388" s="212"/>
      <c r="N388" s="213" t="s">
        <v>1</v>
      </c>
      <c r="O388" s="194" t="s">
        <v>41</v>
      </c>
      <c r="P388" s="195">
        <f>I388+J388</f>
        <v>6625</v>
      </c>
      <c r="Q388" s="195">
        <f>ROUND(I388*H388,2)</f>
        <v>0</v>
      </c>
      <c r="R388" s="195">
        <f>ROUND(J388*H388,2)</f>
        <v>0</v>
      </c>
      <c r="S388" s="55"/>
      <c r="T388" s="196">
        <f>S388*H388</f>
        <v>0</v>
      </c>
      <c r="U388" s="196">
        <v>0</v>
      </c>
      <c r="V388" s="196">
        <f>U388*H388</f>
        <v>0</v>
      </c>
      <c r="W388" s="196">
        <v>0</v>
      </c>
      <c r="X388" s="196">
        <f>W388*H388</f>
        <v>0</v>
      </c>
      <c r="Y388" s="197" t="s">
        <v>1</v>
      </c>
      <c r="AR388" s="12" t="s">
        <v>290</v>
      </c>
      <c r="AT388" s="12" t="s">
        <v>282</v>
      </c>
      <c r="AU388" s="12" t="s">
        <v>72</v>
      </c>
      <c r="AY388" s="12" t="s">
        <v>155</v>
      </c>
      <c r="BE388" s="99">
        <f>IF(O388="základní",K388,0)</f>
        <v>0</v>
      </c>
      <c r="BF388" s="99">
        <f>IF(O388="snížená",K388,0)</f>
        <v>0</v>
      </c>
      <c r="BG388" s="99">
        <f>IF(O388="zákl. přenesená",K388,0)</f>
        <v>0</v>
      </c>
      <c r="BH388" s="99">
        <f>IF(O388="sníž. přenesená",K388,0)</f>
        <v>0</v>
      </c>
      <c r="BI388" s="99">
        <f>IF(O388="nulová",K388,0)</f>
        <v>0</v>
      </c>
      <c r="BJ388" s="12" t="s">
        <v>80</v>
      </c>
      <c r="BK388" s="99">
        <f>ROUND(P388*H388,2)</f>
        <v>0</v>
      </c>
      <c r="BL388" s="12" t="s">
        <v>290</v>
      </c>
      <c r="BM388" s="12" t="s">
        <v>854</v>
      </c>
    </row>
    <row r="389" spans="2:65" s="1" customFormat="1">
      <c r="B389" s="30"/>
      <c r="C389" s="31"/>
      <c r="D389" s="198" t="s">
        <v>164</v>
      </c>
      <c r="E389" s="31"/>
      <c r="F389" s="199" t="s">
        <v>853</v>
      </c>
      <c r="G389" s="31"/>
      <c r="H389" s="31"/>
      <c r="I389" s="112"/>
      <c r="J389" s="112"/>
      <c r="K389" s="31"/>
      <c r="L389" s="31"/>
      <c r="M389" s="32"/>
      <c r="N389" s="200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6"/>
      <c r="AT389" s="12" t="s">
        <v>164</v>
      </c>
      <c r="AU389" s="12" t="s">
        <v>72</v>
      </c>
    </row>
    <row r="390" spans="2:65" s="1" customFormat="1" ht="22.5" customHeight="1">
      <c r="B390" s="30"/>
      <c r="C390" s="204" t="s">
        <v>855</v>
      </c>
      <c r="D390" s="204" t="s">
        <v>282</v>
      </c>
      <c r="E390" s="205" t="s">
        <v>856</v>
      </c>
      <c r="F390" s="206" t="s">
        <v>857</v>
      </c>
      <c r="G390" s="207" t="s">
        <v>169</v>
      </c>
      <c r="H390" s="208">
        <v>0</v>
      </c>
      <c r="I390" s="209">
        <v>7546</v>
      </c>
      <c r="J390" s="210"/>
      <c r="K390" s="211">
        <f>ROUND(P390*H390,2)</f>
        <v>0</v>
      </c>
      <c r="L390" s="206" t="s">
        <v>161</v>
      </c>
      <c r="M390" s="212"/>
      <c r="N390" s="213" t="s">
        <v>1</v>
      </c>
      <c r="O390" s="194" t="s">
        <v>41</v>
      </c>
      <c r="P390" s="195">
        <f>I390+J390</f>
        <v>7546</v>
      </c>
      <c r="Q390" s="195">
        <f>ROUND(I390*H390,2)</f>
        <v>0</v>
      </c>
      <c r="R390" s="195">
        <f>ROUND(J390*H390,2)</f>
        <v>0</v>
      </c>
      <c r="S390" s="55"/>
      <c r="T390" s="196">
        <f>S390*H390</f>
        <v>0</v>
      </c>
      <c r="U390" s="196">
        <v>0</v>
      </c>
      <c r="V390" s="196">
        <f>U390*H390</f>
        <v>0</v>
      </c>
      <c r="W390" s="196">
        <v>0</v>
      </c>
      <c r="X390" s="196">
        <f>W390*H390</f>
        <v>0</v>
      </c>
      <c r="Y390" s="197" t="s">
        <v>1</v>
      </c>
      <c r="AR390" s="12" t="s">
        <v>290</v>
      </c>
      <c r="AT390" s="12" t="s">
        <v>282</v>
      </c>
      <c r="AU390" s="12" t="s">
        <v>72</v>
      </c>
      <c r="AY390" s="12" t="s">
        <v>155</v>
      </c>
      <c r="BE390" s="99">
        <f>IF(O390="základní",K390,0)</f>
        <v>0</v>
      </c>
      <c r="BF390" s="99">
        <f>IF(O390="snížená",K390,0)</f>
        <v>0</v>
      </c>
      <c r="BG390" s="99">
        <f>IF(O390="zákl. přenesená",K390,0)</f>
        <v>0</v>
      </c>
      <c r="BH390" s="99">
        <f>IF(O390="sníž. přenesená",K390,0)</f>
        <v>0</v>
      </c>
      <c r="BI390" s="99">
        <f>IF(O390="nulová",K390,0)</f>
        <v>0</v>
      </c>
      <c r="BJ390" s="12" t="s">
        <v>80</v>
      </c>
      <c r="BK390" s="99">
        <f>ROUND(P390*H390,2)</f>
        <v>0</v>
      </c>
      <c r="BL390" s="12" t="s">
        <v>290</v>
      </c>
      <c r="BM390" s="12" t="s">
        <v>858</v>
      </c>
    </row>
    <row r="391" spans="2:65" s="1" customFormat="1">
      <c r="B391" s="30"/>
      <c r="C391" s="31"/>
      <c r="D391" s="198" t="s">
        <v>164</v>
      </c>
      <c r="E391" s="31"/>
      <c r="F391" s="199" t="s">
        <v>857</v>
      </c>
      <c r="G391" s="31"/>
      <c r="H391" s="31"/>
      <c r="I391" s="112"/>
      <c r="J391" s="112"/>
      <c r="K391" s="31"/>
      <c r="L391" s="31"/>
      <c r="M391" s="32"/>
      <c r="N391" s="200"/>
      <c r="O391" s="55"/>
      <c r="P391" s="55"/>
      <c r="Q391" s="55"/>
      <c r="R391" s="55"/>
      <c r="S391" s="55"/>
      <c r="T391" s="55"/>
      <c r="U391" s="55"/>
      <c r="V391" s="55"/>
      <c r="W391" s="55"/>
      <c r="X391" s="55"/>
      <c r="Y391" s="56"/>
      <c r="AT391" s="12" t="s">
        <v>164</v>
      </c>
      <c r="AU391" s="12" t="s">
        <v>72</v>
      </c>
    </row>
    <row r="392" spans="2:65" s="1" customFormat="1" ht="22.5" customHeight="1">
      <c r="B392" s="30"/>
      <c r="C392" s="204" t="s">
        <v>859</v>
      </c>
      <c r="D392" s="204" t="s">
        <v>282</v>
      </c>
      <c r="E392" s="205" t="s">
        <v>860</v>
      </c>
      <c r="F392" s="206" t="s">
        <v>861</v>
      </c>
      <c r="G392" s="207" t="s">
        <v>169</v>
      </c>
      <c r="H392" s="208">
        <v>0</v>
      </c>
      <c r="I392" s="209">
        <v>8026</v>
      </c>
      <c r="J392" s="210"/>
      <c r="K392" s="211">
        <f>ROUND(P392*H392,2)</f>
        <v>0</v>
      </c>
      <c r="L392" s="206" t="s">
        <v>161</v>
      </c>
      <c r="M392" s="212"/>
      <c r="N392" s="213" t="s">
        <v>1</v>
      </c>
      <c r="O392" s="194" t="s">
        <v>41</v>
      </c>
      <c r="P392" s="195">
        <f>I392+J392</f>
        <v>8026</v>
      </c>
      <c r="Q392" s="195">
        <f>ROUND(I392*H392,2)</f>
        <v>0</v>
      </c>
      <c r="R392" s="195">
        <f>ROUND(J392*H392,2)</f>
        <v>0</v>
      </c>
      <c r="S392" s="55"/>
      <c r="T392" s="196">
        <f>S392*H392</f>
        <v>0</v>
      </c>
      <c r="U392" s="196">
        <v>0</v>
      </c>
      <c r="V392" s="196">
        <f>U392*H392</f>
        <v>0</v>
      </c>
      <c r="W392" s="196">
        <v>0</v>
      </c>
      <c r="X392" s="196">
        <f>W392*H392</f>
        <v>0</v>
      </c>
      <c r="Y392" s="197" t="s">
        <v>1</v>
      </c>
      <c r="AR392" s="12" t="s">
        <v>290</v>
      </c>
      <c r="AT392" s="12" t="s">
        <v>282</v>
      </c>
      <c r="AU392" s="12" t="s">
        <v>72</v>
      </c>
      <c r="AY392" s="12" t="s">
        <v>155</v>
      </c>
      <c r="BE392" s="99">
        <f>IF(O392="základní",K392,0)</f>
        <v>0</v>
      </c>
      <c r="BF392" s="99">
        <f>IF(O392="snížená",K392,0)</f>
        <v>0</v>
      </c>
      <c r="BG392" s="99">
        <f>IF(O392="zákl. přenesená",K392,0)</f>
        <v>0</v>
      </c>
      <c r="BH392" s="99">
        <f>IF(O392="sníž. přenesená",K392,0)</f>
        <v>0</v>
      </c>
      <c r="BI392" s="99">
        <f>IF(O392="nulová",K392,0)</f>
        <v>0</v>
      </c>
      <c r="BJ392" s="12" t="s">
        <v>80</v>
      </c>
      <c r="BK392" s="99">
        <f>ROUND(P392*H392,2)</f>
        <v>0</v>
      </c>
      <c r="BL392" s="12" t="s">
        <v>290</v>
      </c>
      <c r="BM392" s="12" t="s">
        <v>862</v>
      </c>
    </row>
    <row r="393" spans="2:65" s="1" customFormat="1">
      <c r="B393" s="30"/>
      <c r="C393" s="31"/>
      <c r="D393" s="198" t="s">
        <v>164</v>
      </c>
      <c r="E393" s="31"/>
      <c r="F393" s="199" t="s">
        <v>861</v>
      </c>
      <c r="G393" s="31"/>
      <c r="H393" s="31"/>
      <c r="I393" s="112"/>
      <c r="J393" s="112"/>
      <c r="K393" s="31"/>
      <c r="L393" s="31"/>
      <c r="M393" s="32"/>
      <c r="N393" s="200"/>
      <c r="O393" s="55"/>
      <c r="P393" s="55"/>
      <c r="Q393" s="55"/>
      <c r="R393" s="55"/>
      <c r="S393" s="55"/>
      <c r="T393" s="55"/>
      <c r="U393" s="55"/>
      <c r="V393" s="55"/>
      <c r="W393" s="55"/>
      <c r="X393" s="55"/>
      <c r="Y393" s="56"/>
      <c r="AT393" s="12" t="s">
        <v>164</v>
      </c>
      <c r="AU393" s="12" t="s">
        <v>72</v>
      </c>
    </row>
    <row r="394" spans="2:65" s="1" customFormat="1" ht="22.5" customHeight="1">
      <c r="B394" s="30"/>
      <c r="C394" s="204" t="s">
        <v>863</v>
      </c>
      <c r="D394" s="204" t="s">
        <v>282</v>
      </c>
      <c r="E394" s="205" t="s">
        <v>864</v>
      </c>
      <c r="F394" s="206" t="s">
        <v>865</v>
      </c>
      <c r="G394" s="207" t="s">
        <v>169</v>
      </c>
      <c r="H394" s="208">
        <v>0</v>
      </c>
      <c r="I394" s="209">
        <v>8957</v>
      </c>
      <c r="J394" s="210"/>
      <c r="K394" s="211">
        <f>ROUND(P394*H394,2)</f>
        <v>0</v>
      </c>
      <c r="L394" s="206" t="s">
        <v>161</v>
      </c>
      <c r="M394" s="212"/>
      <c r="N394" s="213" t="s">
        <v>1</v>
      </c>
      <c r="O394" s="194" t="s">
        <v>41</v>
      </c>
      <c r="P394" s="195">
        <f>I394+J394</f>
        <v>8957</v>
      </c>
      <c r="Q394" s="195">
        <f>ROUND(I394*H394,2)</f>
        <v>0</v>
      </c>
      <c r="R394" s="195">
        <f>ROUND(J394*H394,2)</f>
        <v>0</v>
      </c>
      <c r="S394" s="55"/>
      <c r="T394" s="196">
        <f>S394*H394</f>
        <v>0</v>
      </c>
      <c r="U394" s="196">
        <v>0</v>
      </c>
      <c r="V394" s="196">
        <f>U394*H394</f>
        <v>0</v>
      </c>
      <c r="W394" s="196">
        <v>0</v>
      </c>
      <c r="X394" s="196">
        <f>W394*H394</f>
        <v>0</v>
      </c>
      <c r="Y394" s="197" t="s">
        <v>1</v>
      </c>
      <c r="AR394" s="12" t="s">
        <v>290</v>
      </c>
      <c r="AT394" s="12" t="s">
        <v>282</v>
      </c>
      <c r="AU394" s="12" t="s">
        <v>72</v>
      </c>
      <c r="AY394" s="12" t="s">
        <v>155</v>
      </c>
      <c r="BE394" s="99">
        <f>IF(O394="základní",K394,0)</f>
        <v>0</v>
      </c>
      <c r="BF394" s="99">
        <f>IF(O394="snížená",K394,0)</f>
        <v>0</v>
      </c>
      <c r="BG394" s="99">
        <f>IF(O394="zákl. přenesená",K394,0)</f>
        <v>0</v>
      </c>
      <c r="BH394" s="99">
        <f>IF(O394="sníž. přenesená",K394,0)</f>
        <v>0</v>
      </c>
      <c r="BI394" s="99">
        <f>IF(O394="nulová",K394,0)</f>
        <v>0</v>
      </c>
      <c r="BJ394" s="12" t="s">
        <v>80</v>
      </c>
      <c r="BK394" s="99">
        <f>ROUND(P394*H394,2)</f>
        <v>0</v>
      </c>
      <c r="BL394" s="12" t="s">
        <v>290</v>
      </c>
      <c r="BM394" s="12" t="s">
        <v>866</v>
      </c>
    </row>
    <row r="395" spans="2:65" s="1" customFormat="1">
      <c r="B395" s="30"/>
      <c r="C395" s="31"/>
      <c r="D395" s="198" t="s">
        <v>164</v>
      </c>
      <c r="E395" s="31"/>
      <c r="F395" s="199" t="s">
        <v>865</v>
      </c>
      <c r="G395" s="31"/>
      <c r="H395" s="31"/>
      <c r="I395" s="112"/>
      <c r="J395" s="112"/>
      <c r="K395" s="31"/>
      <c r="L395" s="31"/>
      <c r="M395" s="32"/>
      <c r="N395" s="200"/>
      <c r="O395" s="55"/>
      <c r="P395" s="55"/>
      <c r="Q395" s="55"/>
      <c r="R395" s="55"/>
      <c r="S395" s="55"/>
      <c r="T395" s="55"/>
      <c r="U395" s="55"/>
      <c r="V395" s="55"/>
      <c r="W395" s="55"/>
      <c r="X395" s="55"/>
      <c r="Y395" s="56"/>
      <c r="AT395" s="12" t="s">
        <v>164</v>
      </c>
      <c r="AU395" s="12" t="s">
        <v>72</v>
      </c>
    </row>
    <row r="396" spans="2:65" s="1" customFormat="1" ht="22.5" customHeight="1">
      <c r="B396" s="30"/>
      <c r="C396" s="204" t="s">
        <v>867</v>
      </c>
      <c r="D396" s="204" t="s">
        <v>282</v>
      </c>
      <c r="E396" s="205" t="s">
        <v>868</v>
      </c>
      <c r="F396" s="206" t="s">
        <v>869</v>
      </c>
      <c r="G396" s="207" t="s">
        <v>169</v>
      </c>
      <c r="H396" s="208">
        <v>0</v>
      </c>
      <c r="I396" s="209">
        <v>21462</v>
      </c>
      <c r="J396" s="210"/>
      <c r="K396" s="211">
        <f>ROUND(P396*H396,2)</f>
        <v>0</v>
      </c>
      <c r="L396" s="206" t="s">
        <v>161</v>
      </c>
      <c r="M396" s="212"/>
      <c r="N396" s="213" t="s">
        <v>1</v>
      </c>
      <c r="O396" s="194" t="s">
        <v>41</v>
      </c>
      <c r="P396" s="195">
        <f>I396+J396</f>
        <v>21462</v>
      </c>
      <c r="Q396" s="195">
        <f>ROUND(I396*H396,2)</f>
        <v>0</v>
      </c>
      <c r="R396" s="195">
        <f>ROUND(J396*H396,2)</f>
        <v>0</v>
      </c>
      <c r="S396" s="55"/>
      <c r="T396" s="196">
        <f>S396*H396</f>
        <v>0</v>
      </c>
      <c r="U396" s="196">
        <v>0</v>
      </c>
      <c r="V396" s="196">
        <f>U396*H396</f>
        <v>0</v>
      </c>
      <c r="W396" s="196">
        <v>0</v>
      </c>
      <c r="X396" s="196">
        <f>W396*H396</f>
        <v>0</v>
      </c>
      <c r="Y396" s="197" t="s">
        <v>1</v>
      </c>
      <c r="AR396" s="12" t="s">
        <v>290</v>
      </c>
      <c r="AT396" s="12" t="s">
        <v>282</v>
      </c>
      <c r="AU396" s="12" t="s">
        <v>72</v>
      </c>
      <c r="AY396" s="12" t="s">
        <v>155</v>
      </c>
      <c r="BE396" s="99">
        <f>IF(O396="základní",K396,0)</f>
        <v>0</v>
      </c>
      <c r="BF396" s="99">
        <f>IF(O396="snížená",K396,0)</f>
        <v>0</v>
      </c>
      <c r="BG396" s="99">
        <f>IF(O396="zákl. přenesená",K396,0)</f>
        <v>0</v>
      </c>
      <c r="BH396" s="99">
        <f>IF(O396="sníž. přenesená",K396,0)</f>
        <v>0</v>
      </c>
      <c r="BI396" s="99">
        <f>IF(O396="nulová",K396,0)</f>
        <v>0</v>
      </c>
      <c r="BJ396" s="12" t="s">
        <v>80</v>
      </c>
      <c r="BK396" s="99">
        <f>ROUND(P396*H396,2)</f>
        <v>0</v>
      </c>
      <c r="BL396" s="12" t="s">
        <v>290</v>
      </c>
      <c r="BM396" s="12" t="s">
        <v>870</v>
      </c>
    </row>
    <row r="397" spans="2:65" s="1" customFormat="1">
      <c r="B397" s="30"/>
      <c r="C397" s="31"/>
      <c r="D397" s="198" t="s">
        <v>164</v>
      </c>
      <c r="E397" s="31"/>
      <c r="F397" s="199" t="s">
        <v>869</v>
      </c>
      <c r="G397" s="31"/>
      <c r="H397" s="31"/>
      <c r="I397" s="112"/>
      <c r="J397" s="112"/>
      <c r="K397" s="31"/>
      <c r="L397" s="31"/>
      <c r="M397" s="32"/>
      <c r="N397" s="200"/>
      <c r="O397" s="55"/>
      <c r="P397" s="55"/>
      <c r="Q397" s="55"/>
      <c r="R397" s="55"/>
      <c r="S397" s="55"/>
      <c r="T397" s="55"/>
      <c r="U397" s="55"/>
      <c r="V397" s="55"/>
      <c r="W397" s="55"/>
      <c r="X397" s="55"/>
      <c r="Y397" s="56"/>
      <c r="AT397" s="12" t="s">
        <v>164</v>
      </c>
      <c r="AU397" s="12" t="s">
        <v>72</v>
      </c>
    </row>
    <row r="398" spans="2:65" s="1" customFormat="1" ht="22.5" customHeight="1">
      <c r="B398" s="30"/>
      <c r="C398" s="204" t="s">
        <v>871</v>
      </c>
      <c r="D398" s="204" t="s">
        <v>282</v>
      </c>
      <c r="E398" s="205" t="s">
        <v>872</v>
      </c>
      <c r="F398" s="206" t="s">
        <v>873</v>
      </c>
      <c r="G398" s="207" t="s">
        <v>169</v>
      </c>
      <c r="H398" s="208">
        <v>0</v>
      </c>
      <c r="I398" s="209">
        <v>24304</v>
      </c>
      <c r="J398" s="210"/>
      <c r="K398" s="211">
        <f>ROUND(P398*H398,2)</f>
        <v>0</v>
      </c>
      <c r="L398" s="206" t="s">
        <v>161</v>
      </c>
      <c r="M398" s="212"/>
      <c r="N398" s="213" t="s">
        <v>1</v>
      </c>
      <c r="O398" s="194" t="s">
        <v>41</v>
      </c>
      <c r="P398" s="195">
        <f>I398+J398</f>
        <v>24304</v>
      </c>
      <c r="Q398" s="195">
        <f>ROUND(I398*H398,2)</f>
        <v>0</v>
      </c>
      <c r="R398" s="195">
        <f>ROUND(J398*H398,2)</f>
        <v>0</v>
      </c>
      <c r="S398" s="55"/>
      <c r="T398" s="196">
        <f>S398*H398</f>
        <v>0</v>
      </c>
      <c r="U398" s="196">
        <v>0</v>
      </c>
      <c r="V398" s="196">
        <f>U398*H398</f>
        <v>0</v>
      </c>
      <c r="W398" s="196">
        <v>0</v>
      </c>
      <c r="X398" s="196">
        <f>W398*H398</f>
        <v>0</v>
      </c>
      <c r="Y398" s="197" t="s">
        <v>1</v>
      </c>
      <c r="AR398" s="12" t="s">
        <v>290</v>
      </c>
      <c r="AT398" s="12" t="s">
        <v>282</v>
      </c>
      <c r="AU398" s="12" t="s">
        <v>72</v>
      </c>
      <c r="AY398" s="12" t="s">
        <v>155</v>
      </c>
      <c r="BE398" s="99">
        <f>IF(O398="základní",K398,0)</f>
        <v>0</v>
      </c>
      <c r="BF398" s="99">
        <f>IF(O398="snížená",K398,0)</f>
        <v>0</v>
      </c>
      <c r="BG398" s="99">
        <f>IF(O398="zákl. přenesená",K398,0)</f>
        <v>0</v>
      </c>
      <c r="BH398" s="99">
        <f>IF(O398="sníž. přenesená",K398,0)</f>
        <v>0</v>
      </c>
      <c r="BI398" s="99">
        <f>IF(O398="nulová",K398,0)</f>
        <v>0</v>
      </c>
      <c r="BJ398" s="12" t="s">
        <v>80</v>
      </c>
      <c r="BK398" s="99">
        <f>ROUND(P398*H398,2)</f>
        <v>0</v>
      </c>
      <c r="BL398" s="12" t="s">
        <v>290</v>
      </c>
      <c r="BM398" s="12" t="s">
        <v>874</v>
      </c>
    </row>
    <row r="399" spans="2:65" s="1" customFormat="1">
      <c r="B399" s="30"/>
      <c r="C399" s="31"/>
      <c r="D399" s="198" t="s">
        <v>164</v>
      </c>
      <c r="E399" s="31"/>
      <c r="F399" s="199" t="s">
        <v>873</v>
      </c>
      <c r="G399" s="31"/>
      <c r="H399" s="31"/>
      <c r="I399" s="112"/>
      <c r="J399" s="112"/>
      <c r="K399" s="31"/>
      <c r="L399" s="31"/>
      <c r="M399" s="32"/>
      <c r="N399" s="200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6"/>
      <c r="AT399" s="12" t="s">
        <v>164</v>
      </c>
      <c r="AU399" s="12" t="s">
        <v>72</v>
      </c>
    </row>
    <row r="400" spans="2:65" s="1" customFormat="1" ht="22.5" customHeight="1">
      <c r="B400" s="30"/>
      <c r="C400" s="204" t="s">
        <v>875</v>
      </c>
      <c r="D400" s="204" t="s">
        <v>282</v>
      </c>
      <c r="E400" s="205" t="s">
        <v>876</v>
      </c>
      <c r="F400" s="206" t="s">
        <v>877</v>
      </c>
      <c r="G400" s="207" t="s">
        <v>169</v>
      </c>
      <c r="H400" s="208">
        <v>0</v>
      </c>
      <c r="I400" s="209">
        <v>6537</v>
      </c>
      <c r="J400" s="210"/>
      <c r="K400" s="211">
        <f>ROUND(P400*H400,2)</f>
        <v>0</v>
      </c>
      <c r="L400" s="206" t="s">
        <v>161</v>
      </c>
      <c r="M400" s="212"/>
      <c r="N400" s="213" t="s">
        <v>1</v>
      </c>
      <c r="O400" s="194" t="s">
        <v>41</v>
      </c>
      <c r="P400" s="195">
        <f>I400+J400</f>
        <v>6537</v>
      </c>
      <c r="Q400" s="195">
        <f>ROUND(I400*H400,2)</f>
        <v>0</v>
      </c>
      <c r="R400" s="195">
        <f>ROUND(J400*H400,2)</f>
        <v>0</v>
      </c>
      <c r="S400" s="55"/>
      <c r="T400" s="196">
        <f>S400*H400</f>
        <v>0</v>
      </c>
      <c r="U400" s="196">
        <v>0</v>
      </c>
      <c r="V400" s="196">
        <f>U400*H400</f>
        <v>0</v>
      </c>
      <c r="W400" s="196">
        <v>0</v>
      </c>
      <c r="X400" s="196">
        <f>W400*H400</f>
        <v>0</v>
      </c>
      <c r="Y400" s="197" t="s">
        <v>1</v>
      </c>
      <c r="AR400" s="12" t="s">
        <v>290</v>
      </c>
      <c r="AT400" s="12" t="s">
        <v>282</v>
      </c>
      <c r="AU400" s="12" t="s">
        <v>72</v>
      </c>
      <c r="AY400" s="12" t="s">
        <v>155</v>
      </c>
      <c r="BE400" s="99">
        <f>IF(O400="základní",K400,0)</f>
        <v>0</v>
      </c>
      <c r="BF400" s="99">
        <f>IF(O400="snížená",K400,0)</f>
        <v>0</v>
      </c>
      <c r="BG400" s="99">
        <f>IF(O400="zákl. přenesená",K400,0)</f>
        <v>0</v>
      </c>
      <c r="BH400" s="99">
        <f>IF(O400="sníž. přenesená",K400,0)</f>
        <v>0</v>
      </c>
      <c r="BI400" s="99">
        <f>IF(O400="nulová",K400,0)</f>
        <v>0</v>
      </c>
      <c r="BJ400" s="12" t="s">
        <v>80</v>
      </c>
      <c r="BK400" s="99">
        <f>ROUND(P400*H400,2)</f>
        <v>0</v>
      </c>
      <c r="BL400" s="12" t="s">
        <v>290</v>
      </c>
      <c r="BM400" s="12" t="s">
        <v>878</v>
      </c>
    </row>
    <row r="401" spans="2:65" s="1" customFormat="1">
      <c r="B401" s="30"/>
      <c r="C401" s="31"/>
      <c r="D401" s="198" t="s">
        <v>164</v>
      </c>
      <c r="E401" s="31"/>
      <c r="F401" s="199" t="s">
        <v>877</v>
      </c>
      <c r="G401" s="31"/>
      <c r="H401" s="31"/>
      <c r="I401" s="112"/>
      <c r="J401" s="112"/>
      <c r="K401" s="31"/>
      <c r="L401" s="31"/>
      <c r="M401" s="32"/>
      <c r="N401" s="200"/>
      <c r="O401" s="55"/>
      <c r="P401" s="55"/>
      <c r="Q401" s="55"/>
      <c r="R401" s="55"/>
      <c r="S401" s="55"/>
      <c r="T401" s="55"/>
      <c r="U401" s="55"/>
      <c r="V401" s="55"/>
      <c r="W401" s="55"/>
      <c r="X401" s="55"/>
      <c r="Y401" s="56"/>
      <c r="AT401" s="12" t="s">
        <v>164</v>
      </c>
      <c r="AU401" s="12" t="s">
        <v>72</v>
      </c>
    </row>
    <row r="402" spans="2:65" s="1" customFormat="1" ht="22.5" customHeight="1">
      <c r="B402" s="30"/>
      <c r="C402" s="204" t="s">
        <v>879</v>
      </c>
      <c r="D402" s="204" t="s">
        <v>282</v>
      </c>
      <c r="E402" s="205" t="s">
        <v>880</v>
      </c>
      <c r="F402" s="206" t="s">
        <v>881</v>
      </c>
      <c r="G402" s="207" t="s">
        <v>169</v>
      </c>
      <c r="H402" s="208">
        <v>0</v>
      </c>
      <c r="I402" s="209">
        <v>8702</v>
      </c>
      <c r="J402" s="210"/>
      <c r="K402" s="211">
        <f>ROUND(P402*H402,2)</f>
        <v>0</v>
      </c>
      <c r="L402" s="206" t="s">
        <v>161</v>
      </c>
      <c r="M402" s="212"/>
      <c r="N402" s="213" t="s">
        <v>1</v>
      </c>
      <c r="O402" s="194" t="s">
        <v>41</v>
      </c>
      <c r="P402" s="195">
        <f>I402+J402</f>
        <v>8702</v>
      </c>
      <c r="Q402" s="195">
        <f>ROUND(I402*H402,2)</f>
        <v>0</v>
      </c>
      <c r="R402" s="195">
        <f>ROUND(J402*H402,2)</f>
        <v>0</v>
      </c>
      <c r="S402" s="55"/>
      <c r="T402" s="196">
        <f>S402*H402</f>
        <v>0</v>
      </c>
      <c r="U402" s="196">
        <v>0</v>
      </c>
      <c r="V402" s="196">
        <f>U402*H402</f>
        <v>0</v>
      </c>
      <c r="W402" s="196">
        <v>0</v>
      </c>
      <c r="X402" s="196">
        <f>W402*H402</f>
        <v>0</v>
      </c>
      <c r="Y402" s="197" t="s">
        <v>1</v>
      </c>
      <c r="AR402" s="12" t="s">
        <v>290</v>
      </c>
      <c r="AT402" s="12" t="s">
        <v>282</v>
      </c>
      <c r="AU402" s="12" t="s">
        <v>72</v>
      </c>
      <c r="AY402" s="12" t="s">
        <v>155</v>
      </c>
      <c r="BE402" s="99">
        <f>IF(O402="základní",K402,0)</f>
        <v>0</v>
      </c>
      <c r="BF402" s="99">
        <f>IF(O402="snížená",K402,0)</f>
        <v>0</v>
      </c>
      <c r="BG402" s="99">
        <f>IF(O402="zákl. přenesená",K402,0)</f>
        <v>0</v>
      </c>
      <c r="BH402" s="99">
        <f>IF(O402="sníž. přenesená",K402,0)</f>
        <v>0</v>
      </c>
      <c r="BI402" s="99">
        <f>IF(O402="nulová",K402,0)</f>
        <v>0</v>
      </c>
      <c r="BJ402" s="12" t="s">
        <v>80</v>
      </c>
      <c r="BK402" s="99">
        <f>ROUND(P402*H402,2)</f>
        <v>0</v>
      </c>
      <c r="BL402" s="12" t="s">
        <v>290</v>
      </c>
      <c r="BM402" s="12" t="s">
        <v>882</v>
      </c>
    </row>
    <row r="403" spans="2:65" s="1" customFormat="1">
      <c r="B403" s="30"/>
      <c r="C403" s="31"/>
      <c r="D403" s="198" t="s">
        <v>164</v>
      </c>
      <c r="E403" s="31"/>
      <c r="F403" s="199" t="s">
        <v>881</v>
      </c>
      <c r="G403" s="31"/>
      <c r="H403" s="31"/>
      <c r="I403" s="112"/>
      <c r="J403" s="112"/>
      <c r="K403" s="31"/>
      <c r="L403" s="31"/>
      <c r="M403" s="32"/>
      <c r="N403" s="200"/>
      <c r="O403" s="55"/>
      <c r="P403" s="55"/>
      <c r="Q403" s="55"/>
      <c r="R403" s="55"/>
      <c r="S403" s="55"/>
      <c r="T403" s="55"/>
      <c r="U403" s="55"/>
      <c r="V403" s="55"/>
      <c r="W403" s="55"/>
      <c r="X403" s="55"/>
      <c r="Y403" s="56"/>
      <c r="AT403" s="12" t="s">
        <v>164</v>
      </c>
      <c r="AU403" s="12" t="s">
        <v>72</v>
      </c>
    </row>
    <row r="404" spans="2:65" s="1" customFormat="1" ht="22.5" customHeight="1">
      <c r="B404" s="30"/>
      <c r="C404" s="204" t="s">
        <v>883</v>
      </c>
      <c r="D404" s="204" t="s">
        <v>282</v>
      </c>
      <c r="E404" s="205" t="s">
        <v>884</v>
      </c>
      <c r="F404" s="206" t="s">
        <v>885</v>
      </c>
      <c r="G404" s="207" t="s">
        <v>169</v>
      </c>
      <c r="H404" s="208">
        <v>0</v>
      </c>
      <c r="I404" s="209">
        <v>18424</v>
      </c>
      <c r="J404" s="210"/>
      <c r="K404" s="211">
        <f>ROUND(P404*H404,2)</f>
        <v>0</v>
      </c>
      <c r="L404" s="206" t="s">
        <v>161</v>
      </c>
      <c r="M404" s="212"/>
      <c r="N404" s="213" t="s">
        <v>1</v>
      </c>
      <c r="O404" s="194" t="s">
        <v>41</v>
      </c>
      <c r="P404" s="195">
        <f>I404+J404</f>
        <v>18424</v>
      </c>
      <c r="Q404" s="195">
        <f>ROUND(I404*H404,2)</f>
        <v>0</v>
      </c>
      <c r="R404" s="195">
        <f>ROUND(J404*H404,2)</f>
        <v>0</v>
      </c>
      <c r="S404" s="55"/>
      <c r="T404" s="196">
        <f>S404*H404</f>
        <v>0</v>
      </c>
      <c r="U404" s="196">
        <v>0</v>
      </c>
      <c r="V404" s="196">
        <f>U404*H404</f>
        <v>0</v>
      </c>
      <c r="W404" s="196">
        <v>0</v>
      </c>
      <c r="X404" s="196">
        <f>W404*H404</f>
        <v>0</v>
      </c>
      <c r="Y404" s="197" t="s">
        <v>1</v>
      </c>
      <c r="AR404" s="12" t="s">
        <v>290</v>
      </c>
      <c r="AT404" s="12" t="s">
        <v>282</v>
      </c>
      <c r="AU404" s="12" t="s">
        <v>72</v>
      </c>
      <c r="AY404" s="12" t="s">
        <v>155</v>
      </c>
      <c r="BE404" s="99">
        <f>IF(O404="základní",K404,0)</f>
        <v>0</v>
      </c>
      <c r="BF404" s="99">
        <f>IF(O404="snížená",K404,0)</f>
        <v>0</v>
      </c>
      <c r="BG404" s="99">
        <f>IF(O404="zákl. přenesená",K404,0)</f>
        <v>0</v>
      </c>
      <c r="BH404" s="99">
        <f>IF(O404="sníž. přenesená",K404,0)</f>
        <v>0</v>
      </c>
      <c r="BI404" s="99">
        <f>IF(O404="nulová",K404,0)</f>
        <v>0</v>
      </c>
      <c r="BJ404" s="12" t="s">
        <v>80</v>
      </c>
      <c r="BK404" s="99">
        <f>ROUND(P404*H404,2)</f>
        <v>0</v>
      </c>
      <c r="BL404" s="12" t="s">
        <v>290</v>
      </c>
      <c r="BM404" s="12" t="s">
        <v>886</v>
      </c>
    </row>
    <row r="405" spans="2:65" s="1" customFormat="1">
      <c r="B405" s="30"/>
      <c r="C405" s="31"/>
      <c r="D405" s="198" t="s">
        <v>164</v>
      </c>
      <c r="E405" s="31"/>
      <c r="F405" s="199" t="s">
        <v>885</v>
      </c>
      <c r="G405" s="31"/>
      <c r="H405" s="31"/>
      <c r="I405" s="112"/>
      <c r="J405" s="112"/>
      <c r="K405" s="31"/>
      <c r="L405" s="31"/>
      <c r="M405" s="32"/>
      <c r="N405" s="200"/>
      <c r="O405" s="55"/>
      <c r="P405" s="55"/>
      <c r="Q405" s="55"/>
      <c r="R405" s="55"/>
      <c r="S405" s="55"/>
      <c r="T405" s="55"/>
      <c r="U405" s="55"/>
      <c r="V405" s="55"/>
      <c r="W405" s="55"/>
      <c r="X405" s="55"/>
      <c r="Y405" s="56"/>
      <c r="AT405" s="12" t="s">
        <v>164</v>
      </c>
      <c r="AU405" s="12" t="s">
        <v>72</v>
      </c>
    </row>
    <row r="406" spans="2:65" s="1" customFormat="1" ht="22.5" customHeight="1">
      <c r="B406" s="30"/>
      <c r="C406" s="204" t="s">
        <v>887</v>
      </c>
      <c r="D406" s="204" t="s">
        <v>282</v>
      </c>
      <c r="E406" s="205" t="s">
        <v>888</v>
      </c>
      <c r="F406" s="206" t="s">
        <v>889</v>
      </c>
      <c r="G406" s="207" t="s">
        <v>169</v>
      </c>
      <c r="H406" s="208">
        <v>0</v>
      </c>
      <c r="I406" s="209">
        <v>23226</v>
      </c>
      <c r="J406" s="210"/>
      <c r="K406" s="211">
        <f>ROUND(P406*H406,2)</f>
        <v>0</v>
      </c>
      <c r="L406" s="206" t="s">
        <v>161</v>
      </c>
      <c r="M406" s="212"/>
      <c r="N406" s="213" t="s">
        <v>1</v>
      </c>
      <c r="O406" s="194" t="s">
        <v>41</v>
      </c>
      <c r="P406" s="195">
        <f>I406+J406</f>
        <v>23226</v>
      </c>
      <c r="Q406" s="195">
        <f>ROUND(I406*H406,2)</f>
        <v>0</v>
      </c>
      <c r="R406" s="195">
        <f>ROUND(J406*H406,2)</f>
        <v>0</v>
      </c>
      <c r="S406" s="55"/>
      <c r="T406" s="196">
        <f>S406*H406</f>
        <v>0</v>
      </c>
      <c r="U406" s="196">
        <v>0</v>
      </c>
      <c r="V406" s="196">
        <f>U406*H406</f>
        <v>0</v>
      </c>
      <c r="W406" s="196">
        <v>0</v>
      </c>
      <c r="X406" s="196">
        <f>W406*H406</f>
        <v>0</v>
      </c>
      <c r="Y406" s="197" t="s">
        <v>1</v>
      </c>
      <c r="AR406" s="12" t="s">
        <v>290</v>
      </c>
      <c r="AT406" s="12" t="s">
        <v>282</v>
      </c>
      <c r="AU406" s="12" t="s">
        <v>72</v>
      </c>
      <c r="AY406" s="12" t="s">
        <v>155</v>
      </c>
      <c r="BE406" s="99">
        <f>IF(O406="základní",K406,0)</f>
        <v>0</v>
      </c>
      <c r="BF406" s="99">
        <f>IF(O406="snížená",K406,0)</f>
        <v>0</v>
      </c>
      <c r="BG406" s="99">
        <f>IF(O406="zákl. přenesená",K406,0)</f>
        <v>0</v>
      </c>
      <c r="BH406" s="99">
        <f>IF(O406="sníž. přenesená",K406,0)</f>
        <v>0</v>
      </c>
      <c r="BI406" s="99">
        <f>IF(O406="nulová",K406,0)</f>
        <v>0</v>
      </c>
      <c r="BJ406" s="12" t="s">
        <v>80</v>
      </c>
      <c r="BK406" s="99">
        <f>ROUND(P406*H406,2)</f>
        <v>0</v>
      </c>
      <c r="BL406" s="12" t="s">
        <v>290</v>
      </c>
      <c r="BM406" s="12" t="s">
        <v>890</v>
      </c>
    </row>
    <row r="407" spans="2:65" s="1" customFormat="1">
      <c r="B407" s="30"/>
      <c r="C407" s="31"/>
      <c r="D407" s="198" t="s">
        <v>164</v>
      </c>
      <c r="E407" s="31"/>
      <c r="F407" s="199" t="s">
        <v>889</v>
      </c>
      <c r="G407" s="31"/>
      <c r="H407" s="31"/>
      <c r="I407" s="112"/>
      <c r="J407" s="112"/>
      <c r="K407" s="31"/>
      <c r="L407" s="31"/>
      <c r="M407" s="32"/>
      <c r="N407" s="200"/>
      <c r="O407" s="55"/>
      <c r="P407" s="55"/>
      <c r="Q407" s="55"/>
      <c r="R407" s="55"/>
      <c r="S407" s="55"/>
      <c r="T407" s="55"/>
      <c r="U407" s="55"/>
      <c r="V407" s="55"/>
      <c r="W407" s="55"/>
      <c r="X407" s="55"/>
      <c r="Y407" s="56"/>
      <c r="AT407" s="12" t="s">
        <v>164</v>
      </c>
      <c r="AU407" s="12" t="s">
        <v>72</v>
      </c>
    </row>
    <row r="408" spans="2:65" s="1" customFormat="1" ht="22.5" customHeight="1">
      <c r="B408" s="30"/>
      <c r="C408" s="204" t="s">
        <v>891</v>
      </c>
      <c r="D408" s="204" t="s">
        <v>282</v>
      </c>
      <c r="E408" s="205" t="s">
        <v>892</v>
      </c>
      <c r="F408" s="206" t="s">
        <v>893</v>
      </c>
      <c r="G408" s="207" t="s">
        <v>169</v>
      </c>
      <c r="H408" s="208">
        <v>0</v>
      </c>
      <c r="I408" s="209">
        <v>24402</v>
      </c>
      <c r="J408" s="210"/>
      <c r="K408" s="211">
        <f>ROUND(P408*H408,2)</f>
        <v>0</v>
      </c>
      <c r="L408" s="206" t="s">
        <v>161</v>
      </c>
      <c r="M408" s="212"/>
      <c r="N408" s="213" t="s">
        <v>1</v>
      </c>
      <c r="O408" s="194" t="s">
        <v>41</v>
      </c>
      <c r="P408" s="195">
        <f>I408+J408</f>
        <v>24402</v>
      </c>
      <c r="Q408" s="195">
        <f>ROUND(I408*H408,2)</f>
        <v>0</v>
      </c>
      <c r="R408" s="195">
        <f>ROUND(J408*H408,2)</f>
        <v>0</v>
      </c>
      <c r="S408" s="55"/>
      <c r="T408" s="196">
        <f>S408*H408</f>
        <v>0</v>
      </c>
      <c r="U408" s="196">
        <v>0</v>
      </c>
      <c r="V408" s="196">
        <f>U408*H408</f>
        <v>0</v>
      </c>
      <c r="W408" s="196">
        <v>0</v>
      </c>
      <c r="X408" s="196">
        <f>W408*H408</f>
        <v>0</v>
      </c>
      <c r="Y408" s="197" t="s">
        <v>1</v>
      </c>
      <c r="AR408" s="12" t="s">
        <v>290</v>
      </c>
      <c r="AT408" s="12" t="s">
        <v>282</v>
      </c>
      <c r="AU408" s="12" t="s">
        <v>72</v>
      </c>
      <c r="AY408" s="12" t="s">
        <v>155</v>
      </c>
      <c r="BE408" s="99">
        <f>IF(O408="základní",K408,0)</f>
        <v>0</v>
      </c>
      <c r="BF408" s="99">
        <f>IF(O408="snížená",K408,0)</f>
        <v>0</v>
      </c>
      <c r="BG408" s="99">
        <f>IF(O408="zákl. přenesená",K408,0)</f>
        <v>0</v>
      </c>
      <c r="BH408" s="99">
        <f>IF(O408="sníž. přenesená",K408,0)</f>
        <v>0</v>
      </c>
      <c r="BI408" s="99">
        <f>IF(O408="nulová",K408,0)</f>
        <v>0</v>
      </c>
      <c r="BJ408" s="12" t="s">
        <v>80</v>
      </c>
      <c r="BK408" s="99">
        <f>ROUND(P408*H408,2)</f>
        <v>0</v>
      </c>
      <c r="BL408" s="12" t="s">
        <v>290</v>
      </c>
      <c r="BM408" s="12" t="s">
        <v>894</v>
      </c>
    </row>
    <row r="409" spans="2:65" s="1" customFormat="1">
      <c r="B409" s="30"/>
      <c r="C409" s="31"/>
      <c r="D409" s="198" t="s">
        <v>164</v>
      </c>
      <c r="E409" s="31"/>
      <c r="F409" s="199" t="s">
        <v>893</v>
      </c>
      <c r="G409" s="31"/>
      <c r="H409" s="31"/>
      <c r="I409" s="112"/>
      <c r="J409" s="112"/>
      <c r="K409" s="31"/>
      <c r="L409" s="31"/>
      <c r="M409" s="32"/>
      <c r="N409" s="200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6"/>
      <c r="AT409" s="12" t="s">
        <v>164</v>
      </c>
      <c r="AU409" s="12" t="s">
        <v>72</v>
      </c>
    </row>
    <row r="410" spans="2:65" s="1" customFormat="1" ht="22.5" customHeight="1">
      <c r="B410" s="30"/>
      <c r="C410" s="204" t="s">
        <v>895</v>
      </c>
      <c r="D410" s="204" t="s">
        <v>282</v>
      </c>
      <c r="E410" s="205" t="s">
        <v>896</v>
      </c>
      <c r="F410" s="206" t="s">
        <v>897</v>
      </c>
      <c r="G410" s="207" t="s">
        <v>169</v>
      </c>
      <c r="H410" s="208">
        <v>0</v>
      </c>
      <c r="I410" s="209">
        <v>31948</v>
      </c>
      <c r="J410" s="210"/>
      <c r="K410" s="211">
        <f>ROUND(P410*H410,2)</f>
        <v>0</v>
      </c>
      <c r="L410" s="206" t="s">
        <v>161</v>
      </c>
      <c r="M410" s="212"/>
      <c r="N410" s="213" t="s">
        <v>1</v>
      </c>
      <c r="O410" s="194" t="s">
        <v>41</v>
      </c>
      <c r="P410" s="195">
        <f>I410+J410</f>
        <v>31948</v>
      </c>
      <c r="Q410" s="195">
        <f>ROUND(I410*H410,2)</f>
        <v>0</v>
      </c>
      <c r="R410" s="195">
        <f>ROUND(J410*H410,2)</f>
        <v>0</v>
      </c>
      <c r="S410" s="55"/>
      <c r="T410" s="196">
        <f>S410*H410</f>
        <v>0</v>
      </c>
      <c r="U410" s="196">
        <v>0</v>
      </c>
      <c r="V410" s="196">
        <f>U410*H410</f>
        <v>0</v>
      </c>
      <c r="W410" s="196">
        <v>0</v>
      </c>
      <c r="X410" s="196">
        <f>W410*H410</f>
        <v>0</v>
      </c>
      <c r="Y410" s="197" t="s">
        <v>1</v>
      </c>
      <c r="AR410" s="12" t="s">
        <v>290</v>
      </c>
      <c r="AT410" s="12" t="s">
        <v>282</v>
      </c>
      <c r="AU410" s="12" t="s">
        <v>72</v>
      </c>
      <c r="AY410" s="12" t="s">
        <v>155</v>
      </c>
      <c r="BE410" s="99">
        <f>IF(O410="základní",K410,0)</f>
        <v>0</v>
      </c>
      <c r="BF410" s="99">
        <f>IF(O410="snížená",K410,0)</f>
        <v>0</v>
      </c>
      <c r="BG410" s="99">
        <f>IF(O410="zákl. přenesená",K410,0)</f>
        <v>0</v>
      </c>
      <c r="BH410" s="99">
        <f>IF(O410="sníž. přenesená",K410,0)</f>
        <v>0</v>
      </c>
      <c r="BI410" s="99">
        <f>IF(O410="nulová",K410,0)</f>
        <v>0</v>
      </c>
      <c r="BJ410" s="12" t="s">
        <v>80</v>
      </c>
      <c r="BK410" s="99">
        <f>ROUND(P410*H410,2)</f>
        <v>0</v>
      </c>
      <c r="BL410" s="12" t="s">
        <v>290</v>
      </c>
      <c r="BM410" s="12" t="s">
        <v>898</v>
      </c>
    </row>
    <row r="411" spans="2:65" s="1" customFormat="1">
      <c r="B411" s="30"/>
      <c r="C411" s="31"/>
      <c r="D411" s="198" t="s">
        <v>164</v>
      </c>
      <c r="E411" s="31"/>
      <c r="F411" s="199" t="s">
        <v>897</v>
      </c>
      <c r="G411" s="31"/>
      <c r="H411" s="31"/>
      <c r="I411" s="112"/>
      <c r="J411" s="112"/>
      <c r="K411" s="31"/>
      <c r="L411" s="31"/>
      <c r="M411" s="32"/>
      <c r="N411" s="200"/>
      <c r="O411" s="55"/>
      <c r="P411" s="55"/>
      <c r="Q411" s="55"/>
      <c r="R411" s="55"/>
      <c r="S411" s="55"/>
      <c r="T411" s="55"/>
      <c r="U411" s="55"/>
      <c r="V411" s="55"/>
      <c r="W411" s="55"/>
      <c r="X411" s="55"/>
      <c r="Y411" s="56"/>
      <c r="AT411" s="12" t="s">
        <v>164</v>
      </c>
      <c r="AU411" s="12" t="s">
        <v>72</v>
      </c>
    </row>
    <row r="412" spans="2:65" s="1" customFormat="1" ht="22.5" customHeight="1">
      <c r="B412" s="30"/>
      <c r="C412" s="204" t="s">
        <v>899</v>
      </c>
      <c r="D412" s="204" t="s">
        <v>282</v>
      </c>
      <c r="E412" s="205" t="s">
        <v>900</v>
      </c>
      <c r="F412" s="206" t="s">
        <v>901</v>
      </c>
      <c r="G412" s="207" t="s">
        <v>169</v>
      </c>
      <c r="H412" s="208">
        <v>0</v>
      </c>
      <c r="I412" s="209">
        <v>19110</v>
      </c>
      <c r="J412" s="210"/>
      <c r="K412" s="211">
        <f>ROUND(P412*H412,2)</f>
        <v>0</v>
      </c>
      <c r="L412" s="206" t="s">
        <v>161</v>
      </c>
      <c r="M412" s="212"/>
      <c r="N412" s="213" t="s">
        <v>1</v>
      </c>
      <c r="O412" s="194" t="s">
        <v>41</v>
      </c>
      <c r="P412" s="195">
        <f>I412+J412</f>
        <v>19110</v>
      </c>
      <c r="Q412" s="195">
        <f>ROUND(I412*H412,2)</f>
        <v>0</v>
      </c>
      <c r="R412" s="195">
        <f>ROUND(J412*H412,2)</f>
        <v>0</v>
      </c>
      <c r="S412" s="55"/>
      <c r="T412" s="196">
        <f>S412*H412</f>
        <v>0</v>
      </c>
      <c r="U412" s="196">
        <v>0</v>
      </c>
      <c r="V412" s="196">
        <f>U412*H412</f>
        <v>0</v>
      </c>
      <c r="W412" s="196">
        <v>0</v>
      </c>
      <c r="X412" s="196">
        <f>W412*H412</f>
        <v>0</v>
      </c>
      <c r="Y412" s="197" t="s">
        <v>1</v>
      </c>
      <c r="AR412" s="12" t="s">
        <v>290</v>
      </c>
      <c r="AT412" s="12" t="s">
        <v>282</v>
      </c>
      <c r="AU412" s="12" t="s">
        <v>72</v>
      </c>
      <c r="AY412" s="12" t="s">
        <v>155</v>
      </c>
      <c r="BE412" s="99">
        <f>IF(O412="základní",K412,0)</f>
        <v>0</v>
      </c>
      <c r="BF412" s="99">
        <f>IF(O412="snížená",K412,0)</f>
        <v>0</v>
      </c>
      <c r="BG412" s="99">
        <f>IF(O412="zákl. přenesená",K412,0)</f>
        <v>0</v>
      </c>
      <c r="BH412" s="99">
        <f>IF(O412="sníž. přenesená",K412,0)</f>
        <v>0</v>
      </c>
      <c r="BI412" s="99">
        <f>IF(O412="nulová",K412,0)</f>
        <v>0</v>
      </c>
      <c r="BJ412" s="12" t="s">
        <v>80</v>
      </c>
      <c r="BK412" s="99">
        <f>ROUND(P412*H412,2)</f>
        <v>0</v>
      </c>
      <c r="BL412" s="12" t="s">
        <v>290</v>
      </c>
      <c r="BM412" s="12" t="s">
        <v>902</v>
      </c>
    </row>
    <row r="413" spans="2:65" s="1" customFormat="1">
      <c r="B413" s="30"/>
      <c r="C413" s="31"/>
      <c r="D413" s="198" t="s">
        <v>164</v>
      </c>
      <c r="E413" s="31"/>
      <c r="F413" s="199" t="s">
        <v>901</v>
      </c>
      <c r="G413" s="31"/>
      <c r="H413" s="31"/>
      <c r="I413" s="112"/>
      <c r="J413" s="112"/>
      <c r="K413" s="31"/>
      <c r="L413" s="31"/>
      <c r="M413" s="32"/>
      <c r="N413" s="200"/>
      <c r="O413" s="55"/>
      <c r="P413" s="55"/>
      <c r="Q413" s="55"/>
      <c r="R413" s="55"/>
      <c r="S413" s="55"/>
      <c r="T413" s="55"/>
      <c r="U413" s="55"/>
      <c r="V413" s="55"/>
      <c r="W413" s="55"/>
      <c r="X413" s="55"/>
      <c r="Y413" s="56"/>
      <c r="AT413" s="12" t="s">
        <v>164</v>
      </c>
      <c r="AU413" s="12" t="s">
        <v>72</v>
      </c>
    </row>
    <row r="414" spans="2:65" s="1" customFormat="1" ht="22.5" customHeight="1">
      <c r="B414" s="30"/>
      <c r="C414" s="204" t="s">
        <v>903</v>
      </c>
      <c r="D414" s="204" t="s">
        <v>282</v>
      </c>
      <c r="E414" s="205" t="s">
        <v>904</v>
      </c>
      <c r="F414" s="206" t="s">
        <v>905</v>
      </c>
      <c r="G414" s="207" t="s">
        <v>169</v>
      </c>
      <c r="H414" s="208">
        <v>0</v>
      </c>
      <c r="I414" s="209">
        <v>2313</v>
      </c>
      <c r="J414" s="210"/>
      <c r="K414" s="211">
        <f>ROUND(P414*H414,2)</f>
        <v>0</v>
      </c>
      <c r="L414" s="206" t="s">
        <v>161</v>
      </c>
      <c r="M414" s="212"/>
      <c r="N414" s="213" t="s">
        <v>1</v>
      </c>
      <c r="O414" s="194" t="s">
        <v>41</v>
      </c>
      <c r="P414" s="195">
        <f>I414+J414</f>
        <v>2313</v>
      </c>
      <c r="Q414" s="195">
        <f>ROUND(I414*H414,2)</f>
        <v>0</v>
      </c>
      <c r="R414" s="195">
        <f>ROUND(J414*H414,2)</f>
        <v>0</v>
      </c>
      <c r="S414" s="55"/>
      <c r="T414" s="196">
        <f>S414*H414</f>
        <v>0</v>
      </c>
      <c r="U414" s="196">
        <v>0</v>
      </c>
      <c r="V414" s="196">
        <f>U414*H414</f>
        <v>0</v>
      </c>
      <c r="W414" s="196">
        <v>0</v>
      </c>
      <c r="X414" s="196">
        <f>W414*H414</f>
        <v>0</v>
      </c>
      <c r="Y414" s="197" t="s">
        <v>1</v>
      </c>
      <c r="AR414" s="12" t="s">
        <v>290</v>
      </c>
      <c r="AT414" s="12" t="s">
        <v>282</v>
      </c>
      <c r="AU414" s="12" t="s">
        <v>72</v>
      </c>
      <c r="AY414" s="12" t="s">
        <v>155</v>
      </c>
      <c r="BE414" s="99">
        <f>IF(O414="základní",K414,0)</f>
        <v>0</v>
      </c>
      <c r="BF414" s="99">
        <f>IF(O414="snížená",K414,0)</f>
        <v>0</v>
      </c>
      <c r="BG414" s="99">
        <f>IF(O414="zákl. přenesená",K414,0)</f>
        <v>0</v>
      </c>
      <c r="BH414" s="99">
        <f>IF(O414="sníž. přenesená",K414,0)</f>
        <v>0</v>
      </c>
      <c r="BI414" s="99">
        <f>IF(O414="nulová",K414,0)</f>
        <v>0</v>
      </c>
      <c r="BJ414" s="12" t="s">
        <v>80</v>
      </c>
      <c r="BK414" s="99">
        <f>ROUND(P414*H414,2)</f>
        <v>0</v>
      </c>
      <c r="BL414" s="12" t="s">
        <v>290</v>
      </c>
      <c r="BM414" s="12" t="s">
        <v>906</v>
      </c>
    </row>
    <row r="415" spans="2:65" s="1" customFormat="1">
      <c r="B415" s="30"/>
      <c r="C415" s="31"/>
      <c r="D415" s="198" t="s">
        <v>164</v>
      </c>
      <c r="E415" s="31"/>
      <c r="F415" s="199" t="s">
        <v>905</v>
      </c>
      <c r="G415" s="31"/>
      <c r="H415" s="31"/>
      <c r="I415" s="112"/>
      <c r="J415" s="112"/>
      <c r="K415" s="31"/>
      <c r="L415" s="31"/>
      <c r="M415" s="32"/>
      <c r="N415" s="200"/>
      <c r="O415" s="55"/>
      <c r="P415" s="55"/>
      <c r="Q415" s="55"/>
      <c r="R415" s="55"/>
      <c r="S415" s="55"/>
      <c r="T415" s="55"/>
      <c r="U415" s="55"/>
      <c r="V415" s="55"/>
      <c r="W415" s="55"/>
      <c r="X415" s="55"/>
      <c r="Y415" s="56"/>
      <c r="AT415" s="12" t="s">
        <v>164</v>
      </c>
      <c r="AU415" s="12" t="s">
        <v>72</v>
      </c>
    </row>
    <row r="416" spans="2:65" s="1" customFormat="1" ht="22.5" customHeight="1">
      <c r="B416" s="30"/>
      <c r="C416" s="204" t="s">
        <v>907</v>
      </c>
      <c r="D416" s="204" t="s">
        <v>282</v>
      </c>
      <c r="E416" s="205" t="s">
        <v>908</v>
      </c>
      <c r="F416" s="206" t="s">
        <v>909</v>
      </c>
      <c r="G416" s="207" t="s">
        <v>169</v>
      </c>
      <c r="H416" s="208">
        <v>0</v>
      </c>
      <c r="I416" s="209">
        <v>6174</v>
      </c>
      <c r="J416" s="210"/>
      <c r="K416" s="211">
        <f>ROUND(P416*H416,2)</f>
        <v>0</v>
      </c>
      <c r="L416" s="206" t="s">
        <v>161</v>
      </c>
      <c r="M416" s="212"/>
      <c r="N416" s="213" t="s">
        <v>1</v>
      </c>
      <c r="O416" s="194" t="s">
        <v>41</v>
      </c>
      <c r="P416" s="195">
        <f>I416+J416</f>
        <v>6174</v>
      </c>
      <c r="Q416" s="195">
        <f>ROUND(I416*H416,2)</f>
        <v>0</v>
      </c>
      <c r="R416" s="195">
        <f>ROUND(J416*H416,2)</f>
        <v>0</v>
      </c>
      <c r="S416" s="55"/>
      <c r="T416" s="196">
        <f>S416*H416</f>
        <v>0</v>
      </c>
      <c r="U416" s="196">
        <v>0</v>
      </c>
      <c r="V416" s="196">
        <f>U416*H416</f>
        <v>0</v>
      </c>
      <c r="W416" s="196">
        <v>0</v>
      </c>
      <c r="X416" s="196">
        <f>W416*H416</f>
        <v>0</v>
      </c>
      <c r="Y416" s="197" t="s">
        <v>1</v>
      </c>
      <c r="AR416" s="12" t="s">
        <v>290</v>
      </c>
      <c r="AT416" s="12" t="s">
        <v>282</v>
      </c>
      <c r="AU416" s="12" t="s">
        <v>72</v>
      </c>
      <c r="AY416" s="12" t="s">
        <v>155</v>
      </c>
      <c r="BE416" s="99">
        <f>IF(O416="základní",K416,0)</f>
        <v>0</v>
      </c>
      <c r="BF416" s="99">
        <f>IF(O416="snížená",K416,0)</f>
        <v>0</v>
      </c>
      <c r="BG416" s="99">
        <f>IF(O416="zákl. přenesená",K416,0)</f>
        <v>0</v>
      </c>
      <c r="BH416" s="99">
        <f>IF(O416="sníž. přenesená",K416,0)</f>
        <v>0</v>
      </c>
      <c r="BI416" s="99">
        <f>IF(O416="nulová",K416,0)</f>
        <v>0</v>
      </c>
      <c r="BJ416" s="12" t="s">
        <v>80</v>
      </c>
      <c r="BK416" s="99">
        <f>ROUND(P416*H416,2)</f>
        <v>0</v>
      </c>
      <c r="BL416" s="12" t="s">
        <v>290</v>
      </c>
      <c r="BM416" s="12" t="s">
        <v>910</v>
      </c>
    </row>
    <row r="417" spans="2:65" s="1" customFormat="1">
      <c r="B417" s="30"/>
      <c r="C417" s="31"/>
      <c r="D417" s="198" t="s">
        <v>164</v>
      </c>
      <c r="E417" s="31"/>
      <c r="F417" s="199" t="s">
        <v>909</v>
      </c>
      <c r="G417" s="31"/>
      <c r="H417" s="31"/>
      <c r="I417" s="112"/>
      <c r="J417" s="112"/>
      <c r="K417" s="31"/>
      <c r="L417" s="31"/>
      <c r="M417" s="32"/>
      <c r="N417" s="200"/>
      <c r="O417" s="55"/>
      <c r="P417" s="55"/>
      <c r="Q417" s="55"/>
      <c r="R417" s="55"/>
      <c r="S417" s="55"/>
      <c r="T417" s="55"/>
      <c r="U417" s="55"/>
      <c r="V417" s="55"/>
      <c r="W417" s="55"/>
      <c r="X417" s="55"/>
      <c r="Y417" s="56"/>
      <c r="AT417" s="12" t="s">
        <v>164</v>
      </c>
      <c r="AU417" s="12" t="s">
        <v>72</v>
      </c>
    </row>
    <row r="418" spans="2:65" s="1" customFormat="1" ht="22.5" customHeight="1">
      <c r="B418" s="30"/>
      <c r="C418" s="204" t="s">
        <v>911</v>
      </c>
      <c r="D418" s="204" t="s">
        <v>282</v>
      </c>
      <c r="E418" s="205" t="s">
        <v>912</v>
      </c>
      <c r="F418" s="206" t="s">
        <v>913</v>
      </c>
      <c r="G418" s="207" t="s">
        <v>169</v>
      </c>
      <c r="H418" s="208">
        <v>0</v>
      </c>
      <c r="I418" s="209">
        <v>33810</v>
      </c>
      <c r="J418" s="210"/>
      <c r="K418" s="211">
        <f>ROUND(P418*H418,2)</f>
        <v>0</v>
      </c>
      <c r="L418" s="206" t="s">
        <v>161</v>
      </c>
      <c r="M418" s="212"/>
      <c r="N418" s="213" t="s">
        <v>1</v>
      </c>
      <c r="O418" s="194" t="s">
        <v>41</v>
      </c>
      <c r="P418" s="195">
        <f>I418+J418</f>
        <v>33810</v>
      </c>
      <c r="Q418" s="195">
        <f>ROUND(I418*H418,2)</f>
        <v>0</v>
      </c>
      <c r="R418" s="195">
        <f>ROUND(J418*H418,2)</f>
        <v>0</v>
      </c>
      <c r="S418" s="55"/>
      <c r="T418" s="196">
        <f>S418*H418</f>
        <v>0</v>
      </c>
      <c r="U418" s="196">
        <v>0</v>
      </c>
      <c r="V418" s="196">
        <f>U418*H418</f>
        <v>0</v>
      </c>
      <c r="W418" s="196">
        <v>0</v>
      </c>
      <c r="X418" s="196">
        <f>W418*H418</f>
        <v>0</v>
      </c>
      <c r="Y418" s="197" t="s">
        <v>1</v>
      </c>
      <c r="AR418" s="12" t="s">
        <v>290</v>
      </c>
      <c r="AT418" s="12" t="s">
        <v>282</v>
      </c>
      <c r="AU418" s="12" t="s">
        <v>72</v>
      </c>
      <c r="AY418" s="12" t="s">
        <v>155</v>
      </c>
      <c r="BE418" s="99">
        <f>IF(O418="základní",K418,0)</f>
        <v>0</v>
      </c>
      <c r="BF418" s="99">
        <f>IF(O418="snížená",K418,0)</f>
        <v>0</v>
      </c>
      <c r="BG418" s="99">
        <f>IF(O418="zákl. přenesená",K418,0)</f>
        <v>0</v>
      </c>
      <c r="BH418" s="99">
        <f>IF(O418="sníž. přenesená",K418,0)</f>
        <v>0</v>
      </c>
      <c r="BI418" s="99">
        <f>IF(O418="nulová",K418,0)</f>
        <v>0</v>
      </c>
      <c r="BJ418" s="12" t="s">
        <v>80</v>
      </c>
      <c r="BK418" s="99">
        <f>ROUND(P418*H418,2)</f>
        <v>0</v>
      </c>
      <c r="BL418" s="12" t="s">
        <v>290</v>
      </c>
      <c r="BM418" s="12" t="s">
        <v>914</v>
      </c>
    </row>
    <row r="419" spans="2:65" s="1" customFormat="1">
      <c r="B419" s="30"/>
      <c r="C419" s="31"/>
      <c r="D419" s="198" t="s">
        <v>164</v>
      </c>
      <c r="E419" s="31"/>
      <c r="F419" s="199" t="s">
        <v>913</v>
      </c>
      <c r="G419" s="31"/>
      <c r="H419" s="31"/>
      <c r="I419" s="112"/>
      <c r="J419" s="112"/>
      <c r="K419" s="31"/>
      <c r="L419" s="31"/>
      <c r="M419" s="32"/>
      <c r="N419" s="200"/>
      <c r="O419" s="55"/>
      <c r="P419" s="55"/>
      <c r="Q419" s="55"/>
      <c r="R419" s="55"/>
      <c r="S419" s="55"/>
      <c r="T419" s="55"/>
      <c r="U419" s="55"/>
      <c r="V419" s="55"/>
      <c r="W419" s="55"/>
      <c r="X419" s="55"/>
      <c r="Y419" s="56"/>
      <c r="AT419" s="12" t="s">
        <v>164</v>
      </c>
      <c r="AU419" s="12" t="s">
        <v>72</v>
      </c>
    </row>
    <row r="420" spans="2:65" s="1" customFormat="1" ht="22.5" customHeight="1">
      <c r="B420" s="30"/>
      <c r="C420" s="204" t="s">
        <v>915</v>
      </c>
      <c r="D420" s="204" t="s">
        <v>282</v>
      </c>
      <c r="E420" s="205" t="s">
        <v>916</v>
      </c>
      <c r="F420" s="206" t="s">
        <v>917</v>
      </c>
      <c r="G420" s="207" t="s">
        <v>169</v>
      </c>
      <c r="H420" s="208">
        <v>0</v>
      </c>
      <c r="I420" s="209">
        <v>35770</v>
      </c>
      <c r="J420" s="210"/>
      <c r="K420" s="211">
        <f>ROUND(P420*H420,2)</f>
        <v>0</v>
      </c>
      <c r="L420" s="206" t="s">
        <v>161</v>
      </c>
      <c r="M420" s="212"/>
      <c r="N420" s="213" t="s">
        <v>1</v>
      </c>
      <c r="O420" s="194" t="s">
        <v>41</v>
      </c>
      <c r="P420" s="195">
        <f>I420+J420</f>
        <v>35770</v>
      </c>
      <c r="Q420" s="195">
        <f>ROUND(I420*H420,2)</f>
        <v>0</v>
      </c>
      <c r="R420" s="195">
        <f>ROUND(J420*H420,2)</f>
        <v>0</v>
      </c>
      <c r="S420" s="55"/>
      <c r="T420" s="196">
        <f>S420*H420</f>
        <v>0</v>
      </c>
      <c r="U420" s="196">
        <v>0</v>
      </c>
      <c r="V420" s="196">
        <f>U420*H420</f>
        <v>0</v>
      </c>
      <c r="W420" s="196">
        <v>0</v>
      </c>
      <c r="X420" s="196">
        <f>W420*H420</f>
        <v>0</v>
      </c>
      <c r="Y420" s="197" t="s">
        <v>1</v>
      </c>
      <c r="AR420" s="12" t="s">
        <v>290</v>
      </c>
      <c r="AT420" s="12" t="s">
        <v>282</v>
      </c>
      <c r="AU420" s="12" t="s">
        <v>72</v>
      </c>
      <c r="AY420" s="12" t="s">
        <v>155</v>
      </c>
      <c r="BE420" s="99">
        <f>IF(O420="základní",K420,0)</f>
        <v>0</v>
      </c>
      <c r="BF420" s="99">
        <f>IF(O420="snížená",K420,0)</f>
        <v>0</v>
      </c>
      <c r="BG420" s="99">
        <f>IF(O420="zákl. přenesená",K420,0)</f>
        <v>0</v>
      </c>
      <c r="BH420" s="99">
        <f>IF(O420="sníž. přenesená",K420,0)</f>
        <v>0</v>
      </c>
      <c r="BI420" s="99">
        <f>IF(O420="nulová",K420,0)</f>
        <v>0</v>
      </c>
      <c r="BJ420" s="12" t="s">
        <v>80</v>
      </c>
      <c r="BK420" s="99">
        <f>ROUND(P420*H420,2)</f>
        <v>0</v>
      </c>
      <c r="BL420" s="12" t="s">
        <v>290</v>
      </c>
      <c r="BM420" s="12" t="s">
        <v>918</v>
      </c>
    </row>
    <row r="421" spans="2:65" s="1" customFormat="1">
      <c r="B421" s="30"/>
      <c r="C421" s="31"/>
      <c r="D421" s="198" t="s">
        <v>164</v>
      </c>
      <c r="E421" s="31"/>
      <c r="F421" s="199" t="s">
        <v>917</v>
      </c>
      <c r="G421" s="31"/>
      <c r="H421" s="31"/>
      <c r="I421" s="112"/>
      <c r="J421" s="112"/>
      <c r="K421" s="31"/>
      <c r="L421" s="31"/>
      <c r="M421" s="32"/>
      <c r="N421" s="200"/>
      <c r="O421" s="55"/>
      <c r="P421" s="55"/>
      <c r="Q421" s="55"/>
      <c r="R421" s="55"/>
      <c r="S421" s="55"/>
      <c r="T421" s="55"/>
      <c r="U421" s="55"/>
      <c r="V421" s="55"/>
      <c r="W421" s="55"/>
      <c r="X421" s="55"/>
      <c r="Y421" s="56"/>
      <c r="AT421" s="12" t="s">
        <v>164</v>
      </c>
      <c r="AU421" s="12" t="s">
        <v>72</v>
      </c>
    </row>
    <row r="422" spans="2:65" s="1" customFormat="1" ht="22.5" customHeight="1">
      <c r="B422" s="30"/>
      <c r="C422" s="204" t="s">
        <v>919</v>
      </c>
      <c r="D422" s="204" t="s">
        <v>282</v>
      </c>
      <c r="E422" s="205" t="s">
        <v>920</v>
      </c>
      <c r="F422" s="206" t="s">
        <v>921</v>
      </c>
      <c r="G422" s="207" t="s">
        <v>169</v>
      </c>
      <c r="H422" s="208">
        <v>0</v>
      </c>
      <c r="I422" s="209">
        <v>39004</v>
      </c>
      <c r="J422" s="210"/>
      <c r="K422" s="211">
        <f>ROUND(P422*H422,2)</f>
        <v>0</v>
      </c>
      <c r="L422" s="206" t="s">
        <v>161</v>
      </c>
      <c r="M422" s="212"/>
      <c r="N422" s="213" t="s">
        <v>1</v>
      </c>
      <c r="O422" s="194" t="s">
        <v>41</v>
      </c>
      <c r="P422" s="195">
        <f>I422+J422</f>
        <v>39004</v>
      </c>
      <c r="Q422" s="195">
        <f>ROUND(I422*H422,2)</f>
        <v>0</v>
      </c>
      <c r="R422" s="195">
        <f>ROUND(J422*H422,2)</f>
        <v>0</v>
      </c>
      <c r="S422" s="55"/>
      <c r="T422" s="196">
        <f>S422*H422</f>
        <v>0</v>
      </c>
      <c r="U422" s="196">
        <v>0</v>
      </c>
      <c r="V422" s="196">
        <f>U422*H422</f>
        <v>0</v>
      </c>
      <c r="W422" s="196">
        <v>0</v>
      </c>
      <c r="X422" s="196">
        <f>W422*H422</f>
        <v>0</v>
      </c>
      <c r="Y422" s="197" t="s">
        <v>1</v>
      </c>
      <c r="AR422" s="12" t="s">
        <v>290</v>
      </c>
      <c r="AT422" s="12" t="s">
        <v>282</v>
      </c>
      <c r="AU422" s="12" t="s">
        <v>72</v>
      </c>
      <c r="AY422" s="12" t="s">
        <v>155</v>
      </c>
      <c r="BE422" s="99">
        <f>IF(O422="základní",K422,0)</f>
        <v>0</v>
      </c>
      <c r="BF422" s="99">
        <f>IF(O422="snížená",K422,0)</f>
        <v>0</v>
      </c>
      <c r="BG422" s="99">
        <f>IF(O422="zákl. přenesená",K422,0)</f>
        <v>0</v>
      </c>
      <c r="BH422" s="99">
        <f>IF(O422="sníž. přenesená",K422,0)</f>
        <v>0</v>
      </c>
      <c r="BI422" s="99">
        <f>IF(O422="nulová",K422,0)</f>
        <v>0</v>
      </c>
      <c r="BJ422" s="12" t="s">
        <v>80</v>
      </c>
      <c r="BK422" s="99">
        <f>ROUND(P422*H422,2)</f>
        <v>0</v>
      </c>
      <c r="BL422" s="12" t="s">
        <v>290</v>
      </c>
      <c r="BM422" s="12" t="s">
        <v>922</v>
      </c>
    </row>
    <row r="423" spans="2:65" s="1" customFormat="1">
      <c r="B423" s="30"/>
      <c r="C423" s="31"/>
      <c r="D423" s="198" t="s">
        <v>164</v>
      </c>
      <c r="E423" s="31"/>
      <c r="F423" s="199" t="s">
        <v>921</v>
      </c>
      <c r="G423" s="31"/>
      <c r="H423" s="31"/>
      <c r="I423" s="112"/>
      <c r="J423" s="112"/>
      <c r="K423" s="31"/>
      <c r="L423" s="31"/>
      <c r="M423" s="32"/>
      <c r="N423" s="200"/>
      <c r="O423" s="55"/>
      <c r="P423" s="55"/>
      <c r="Q423" s="55"/>
      <c r="R423" s="55"/>
      <c r="S423" s="55"/>
      <c r="T423" s="55"/>
      <c r="U423" s="55"/>
      <c r="V423" s="55"/>
      <c r="W423" s="55"/>
      <c r="X423" s="55"/>
      <c r="Y423" s="56"/>
      <c r="AT423" s="12" t="s">
        <v>164</v>
      </c>
      <c r="AU423" s="12" t="s">
        <v>72</v>
      </c>
    </row>
    <row r="424" spans="2:65" s="1" customFormat="1" ht="22.5" customHeight="1">
      <c r="B424" s="30"/>
      <c r="C424" s="204" t="s">
        <v>923</v>
      </c>
      <c r="D424" s="204" t="s">
        <v>282</v>
      </c>
      <c r="E424" s="205" t="s">
        <v>924</v>
      </c>
      <c r="F424" s="206" t="s">
        <v>925</v>
      </c>
      <c r="G424" s="207" t="s">
        <v>169</v>
      </c>
      <c r="H424" s="208">
        <v>0</v>
      </c>
      <c r="I424" s="209">
        <v>40082</v>
      </c>
      <c r="J424" s="210"/>
      <c r="K424" s="211">
        <f>ROUND(P424*H424,2)</f>
        <v>0</v>
      </c>
      <c r="L424" s="206" t="s">
        <v>161</v>
      </c>
      <c r="M424" s="212"/>
      <c r="N424" s="213" t="s">
        <v>1</v>
      </c>
      <c r="O424" s="194" t="s">
        <v>41</v>
      </c>
      <c r="P424" s="195">
        <f>I424+J424</f>
        <v>40082</v>
      </c>
      <c r="Q424" s="195">
        <f>ROUND(I424*H424,2)</f>
        <v>0</v>
      </c>
      <c r="R424" s="195">
        <f>ROUND(J424*H424,2)</f>
        <v>0</v>
      </c>
      <c r="S424" s="55"/>
      <c r="T424" s="196">
        <f>S424*H424</f>
        <v>0</v>
      </c>
      <c r="U424" s="196">
        <v>0</v>
      </c>
      <c r="V424" s="196">
        <f>U424*H424</f>
        <v>0</v>
      </c>
      <c r="W424" s="196">
        <v>0</v>
      </c>
      <c r="X424" s="196">
        <f>W424*H424</f>
        <v>0</v>
      </c>
      <c r="Y424" s="197" t="s">
        <v>1</v>
      </c>
      <c r="AR424" s="12" t="s">
        <v>290</v>
      </c>
      <c r="AT424" s="12" t="s">
        <v>282</v>
      </c>
      <c r="AU424" s="12" t="s">
        <v>72</v>
      </c>
      <c r="AY424" s="12" t="s">
        <v>155</v>
      </c>
      <c r="BE424" s="99">
        <f>IF(O424="základní",K424,0)</f>
        <v>0</v>
      </c>
      <c r="BF424" s="99">
        <f>IF(O424="snížená",K424,0)</f>
        <v>0</v>
      </c>
      <c r="BG424" s="99">
        <f>IF(O424="zákl. přenesená",K424,0)</f>
        <v>0</v>
      </c>
      <c r="BH424" s="99">
        <f>IF(O424="sníž. přenesená",K424,0)</f>
        <v>0</v>
      </c>
      <c r="BI424" s="99">
        <f>IF(O424="nulová",K424,0)</f>
        <v>0</v>
      </c>
      <c r="BJ424" s="12" t="s">
        <v>80</v>
      </c>
      <c r="BK424" s="99">
        <f>ROUND(P424*H424,2)</f>
        <v>0</v>
      </c>
      <c r="BL424" s="12" t="s">
        <v>290</v>
      </c>
      <c r="BM424" s="12" t="s">
        <v>926</v>
      </c>
    </row>
    <row r="425" spans="2:65" s="1" customFormat="1">
      <c r="B425" s="30"/>
      <c r="C425" s="31"/>
      <c r="D425" s="198" t="s">
        <v>164</v>
      </c>
      <c r="E425" s="31"/>
      <c r="F425" s="199" t="s">
        <v>925</v>
      </c>
      <c r="G425" s="31"/>
      <c r="H425" s="31"/>
      <c r="I425" s="112"/>
      <c r="J425" s="112"/>
      <c r="K425" s="31"/>
      <c r="L425" s="31"/>
      <c r="M425" s="32"/>
      <c r="N425" s="200"/>
      <c r="O425" s="55"/>
      <c r="P425" s="55"/>
      <c r="Q425" s="55"/>
      <c r="R425" s="55"/>
      <c r="S425" s="55"/>
      <c r="T425" s="55"/>
      <c r="U425" s="55"/>
      <c r="V425" s="55"/>
      <c r="W425" s="55"/>
      <c r="X425" s="55"/>
      <c r="Y425" s="56"/>
      <c r="AT425" s="12" t="s">
        <v>164</v>
      </c>
      <c r="AU425" s="12" t="s">
        <v>72</v>
      </c>
    </row>
    <row r="426" spans="2:65" s="1" customFormat="1" ht="22.5" customHeight="1">
      <c r="B426" s="30"/>
      <c r="C426" s="204" t="s">
        <v>927</v>
      </c>
      <c r="D426" s="204" t="s">
        <v>282</v>
      </c>
      <c r="E426" s="205" t="s">
        <v>928</v>
      </c>
      <c r="F426" s="206" t="s">
        <v>929</v>
      </c>
      <c r="G426" s="207" t="s">
        <v>169</v>
      </c>
      <c r="H426" s="208">
        <v>0</v>
      </c>
      <c r="I426" s="209">
        <v>56448</v>
      </c>
      <c r="J426" s="210"/>
      <c r="K426" s="211">
        <f>ROUND(P426*H426,2)</f>
        <v>0</v>
      </c>
      <c r="L426" s="206" t="s">
        <v>161</v>
      </c>
      <c r="M426" s="212"/>
      <c r="N426" s="213" t="s">
        <v>1</v>
      </c>
      <c r="O426" s="194" t="s">
        <v>41</v>
      </c>
      <c r="P426" s="195">
        <f>I426+J426</f>
        <v>56448</v>
      </c>
      <c r="Q426" s="195">
        <f>ROUND(I426*H426,2)</f>
        <v>0</v>
      </c>
      <c r="R426" s="195">
        <f>ROUND(J426*H426,2)</f>
        <v>0</v>
      </c>
      <c r="S426" s="55"/>
      <c r="T426" s="196">
        <f>S426*H426</f>
        <v>0</v>
      </c>
      <c r="U426" s="196">
        <v>0</v>
      </c>
      <c r="V426" s="196">
        <f>U426*H426</f>
        <v>0</v>
      </c>
      <c r="W426" s="196">
        <v>0</v>
      </c>
      <c r="X426" s="196">
        <f>W426*H426</f>
        <v>0</v>
      </c>
      <c r="Y426" s="197" t="s">
        <v>1</v>
      </c>
      <c r="AR426" s="12" t="s">
        <v>290</v>
      </c>
      <c r="AT426" s="12" t="s">
        <v>282</v>
      </c>
      <c r="AU426" s="12" t="s">
        <v>72</v>
      </c>
      <c r="AY426" s="12" t="s">
        <v>155</v>
      </c>
      <c r="BE426" s="99">
        <f>IF(O426="základní",K426,0)</f>
        <v>0</v>
      </c>
      <c r="BF426" s="99">
        <f>IF(O426="snížená",K426,0)</f>
        <v>0</v>
      </c>
      <c r="BG426" s="99">
        <f>IF(O426="zákl. přenesená",K426,0)</f>
        <v>0</v>
      </c>
      <c r="BH426" s="99">
        <f>IF(O426="sníž. přenesená",K426,0)</f>
        <v>0</v>
      </c>
      <c r="BI426" s="99">
        <f>IF(O426="nulová",K426,0)</f>
        <v>0</v>
      </c>
      <c r="BJ426" s="12" t="s">
        <v>80</v>
      </c>
      <c r="BK426" s="99">
        <f>ROUND(P426*H426,2)</f>
        <v>0</v>
      </c>
      <c r="BL426" s="12" t="s">
        <v>290</v>
      </c>
      <c r="BM426" s="12" t="s">
        <v>930</v>
      </c>
    </row>
    <row r="427" spans="2:65" s="1" customFormat="1">
      <c r="B427" s="30"/>
      <c r="C427" s="31"/>
      <c r="D427" s="198" t="s">
        <v>164</v>
      </c>
      <c r="E427" s="31"/>
      <c r="F427" s="199" t="s">
        <v>929</v>
      </c>
      <c r="G427" s="31"/>
      <c r="H427" s="31"/>
      <c r="I427" s="112"/>
      <c r="J427" s="112"/>
      <c r="K427" s="31"/>
      <c r="L427" s="31"/>
      <c r="M427" s="32"/>
      <c r="N427" s="200"/>
      <c r="O427" s="55"/>
      <c r="P427" s="55"/>
      <c r="Q427" s="55"/>
      <c r="R427" s="55"/>
      <c r="S427" s="55"/>
      <c r="T427" s="55"/>
      <c r="U427" s="55"/>
      <c r="V427" s="55"/>
      <c r="W427" s="55"/>
      <c r="X427" s="55"/>
      <c r="Y427" s="56"/>
      <c r="AT427" s="12" t="s">
        <v>164</v>
      </c>
      <c r="AU427" s="12" t="s">
        <v>72</v>
      </c>
    </row>
    <row r="428" spans="2:65" s="1" customFormat="1" ht="22.5" customHeight="1">
      <c r="B428" s="30"/>
      <c r="C428" s="204" t="s">
        <v>931</v>
      </c>
      <c r="D428" s="204" t="s">
        <v>282</v>
      </c>
      <c r="E428" s="205" t="s">
        <v>932</v>
      </c>
      <c r="F428" s="206" t="s">
        <v>933</v>
      </c>
      <c r="G428" s="207" t="s">
        <v>169</v>
      </c>
      <c r="H428" s="208">
        <v>0</v>
      </c>
      <c r="I428" s="209">
        <v>71540</v>
      </c>
      <c r="J428" s="210"/>
      <c r="K428" s="211">
        <f>ROUND(P428*H428,2)</f>
        <v>0</v>
      </c>
      <c r="L428" s="206" t="s">
        <v>161</v>
      </c>
      <c r="M428" s="212"/>
      <c r="N428" s="213" t="s">
        <v>1</v>
      </c>
      <c r="O428" s="194" t="s">
        <v>41</v>
      </c>
      <c r="P428" s="195">
        <f>I428+J428</f>
        <v>71540</v>
      </c>
      <c r="Q428" s="195">
        <f>ROUND(I428*H428,2)</f>
        <v>0</v>
      </c>
      <c r="R428" s="195">
        <f>ROUND(J428*H428,2)</f>
        <v>0</v>
      </c>
      <c r="S428" s="55"/>
      <c r="T428" s="196">
        <f>S428*H428</f>
        <v>0</v>
      </c>
      <c r="U428" s="196">
        <v>0</v>
      </c>
      <c r="V428" s="196">
        <f>U428*H428</f>
        <v>0</v>
      </c>
      <c r="W428" s="196">
        <v>0</v>
      </c>
      <c r="X428" s="196">
        <f>W428*H428</f>
        <v>0</v>
      </c>
      <c r="Y428" s="197" t="s">
        <v>1</v>
      </c>
      <c r="AR428" s="12" t="s">
        <v>290</v>
      </c>
      <c r="AT428" s="12" t="s">
        <v>282</v>
      </c>
      <c r="AU428" s="12" t="s">
        <v>72</v>
      </c>
      <c r="AY428" s="12" t="s">
        <v>155</v>
      </c>
      <c r="BE428" s="99">
        <f>IF(O428="základní",K428,0)</f>
        <v>0</v>
      </c>
      <c r="BF428" s="99">
        <f>IF(O428="snížená",K428,0)</f>
        <v>0</v>
      </c>
      <c r="BG428" s="99">
        <f>IF(O428="zákl. přenesená",K428,0)</f>
        <v>0</v>
      </c>
      <c r="BH428" s="99">
        <f>IF(O428="sníž. přenesená",K428,0)</f>
        <v>0</v>
      </c>
      <c r="BI428" s="99">
        <f>IF(O428="nulová",K428,0)</f>
        <v>0</v>
      </c>
      <c r="BJ428" s="12" t="s">
        <v>80</v>
      </c>
      <c r="BK428" s="99">
        <f>ROUND(P428*H428,2)</f>
        <v>0</v>
      </c>
      <c r="BL428" s="12" t="s">
        <v>290</v>
      </c>
      <c r="BM428" s="12" t="s">
        <v>934</v>
      </c>
    </row>
    <row r="429" spans="2:65" s="1" customFormat="1">
      <c r="B429" s="30"/>
      <c r="C429" s="31"/>
      <c r="D429" s="198" t="s">
        <v>164</v>
      </c>
      <c r="E429" s="31"/>
      <c r="F429" s="199" t="s">
        <v>933</v>
      </c>
      <c r="G429" s="31"/>
      <c r="H429" s="31"/>
      <c r="I429" s="112"/>
      <c r="J429" s="112"/>
      <c r="K429" s="31"/>
      <c r="L429" s="31"/>
      <c r="M429" s="32"/>
      <c r="N429" s="200"/>
      <c r="O429" s="55"/>
      <c r="P429" s="55"/>
      <c r="Q429" s="55"/>
      <c r="R429" s="55"/>
      <c r="S429" s="55"/>
      <c r="T429" s="55"/>
      <c r="U429" s="55"/>
      <c r="V429" s="55"/>
      <c r="W429" s="55"/>
      <c r="X429" s="55"/>
      <c r="Y429" s="56"/>
      <c r="AT429" s="12" t="s">
        <v>164</v>
      </c>
      <c r="AU429" s="12" t="s">
        <v>72</v>
      </c>
    </row>
    <row r="430" spans="2:65" s="1" customFormat="1" ht="22.5" customHeight="1">
      <c r="B430" s="30"/>
      <c r="C430" s="204" t="s">
        <v>935</v>
      </c>
      <c r="D430" s="204" t="s">
        <v>282</v>
      </c>
      <c r="E430" s="205" t="s">
        <v>936</v>
      </c>
      <c r="F430" s="206" t="s">
        <v>937</v>
      </c>
      <c r="G430" s="207" t="s">
        <v>169</v>
      </c>
      <c r="H430" s="208">
        <v>0</v>
      </c>
      <c r="I430" s="209">
        <v>77322</v>
      </c>
      <c r="J430" s="210"/>
      <c r="K430" s="211">
        <f>ROUND(P430*H430,2)</f>
        <v>0</v>
      </c>
      <c r="L430" s="206" t="s">
        <v>161</v>
      </c>
      <c r="M430" s="212"/>
      <c r="N430" s="213" t="s">
        <v>1</v>
      </c>
      <c r="O430" s="194" t="s">
        <v>41</v>
      </c>
      <c r="P430" s="195">
        <f>I430+J430</f>
        <v>77322</v>
      </c>
      <c r="Q430" s="195">
        <f>ROUND(I430*H430,2)</f>
        <v>0</v>
      </c>
      <c r="R430" s="195">
        <f>ROUND(J430*H430,2)</f>
        <v>0</v>
      </c>
      <c r="S430" s="55"/>
      <c r="T430" s="196">
        <f>S430*H430</f>
        <v>0</v>
      </c>
      <c r="U430" s="196">
        <v>0</v>
      </c>
      <c r="V430" s="196">
        <f>U430*H430</f>
        <v>0</v>
      </c>
      <c r="W430" s="196">
        <v>0</v>
      </c>
      <c r="X430" s="196">
        <f>W430*H430</f>
        <v>0</v>
      </c>
      <c r="Y430" s="197" t="s">
        <v>1</v>
      </c>
      <c r="AR430" s="12" t="s">
        <v>290</v>
      </c>
      <c r="AT430" s="12" t="s">
        <v>282</v>
      </c>
      <c r="AU430" s="12" t="s">
        <v>72</v>
      </c>
      <c r="AY430" s="12" t="s">
        <v>155</v>
      </c>
      <c r="BE430" s="99">
        <f>IF(O430="základní",K430,0)</f>
        <v>0</v>
      </c>
      <c r="BF430" s="99">
        <f>IF(O430="snížená",K430,0)</f>
        <v>0</v>
      </c>
      <c r="BG430" s="99">
        <f>IF(O430="zákl. přenesená",K430,0)</f>
        <v>0</v>
      </c>
      <c r="BH430" s="99">
        <f>IF(O430="sníž. přenesená",K430,0)</f>
        <v>0</v>
      </c>
      <c r="BI430" s="99">
        <f>IF(O430="nulová",K430,0)</f>
        <v>0</v>
      </c>
      <c r="BJ430" s="12" t="s">
        <v>80</v>
      </c>
      <c r="BK430" s="99">
        <f>ROUND(P430*H430,2)</f>
        <v>0</v>
      </c>
      <c r="BL430" s="12" t="s">
        <v>290</v>
      </c>
      <c r="BM430" s="12" t="s">
        <v>938</v>
      </c>
    </row>
    <row r="431" spans="2:65" s="1" customFormat="1">
      <c r="B431" s="30"/>
      <c r="C431" s="31"/>
      <c r="D431" s="198" t="s">
        <v>164</v>
      </c>
      <c r="E431" s="31"/>
      <c r="F431" s="199" t="s">
        <v>937</v>
      </c>
      <c r="G431" s="31"/>
      <c r="H431" s="31"/>
      <c r="I431" s="112"/>
      <c r="J431" s="112"/>
      <c r="K431" s="31"/>
      <c r="L431" s="31"/>
      <c r="M431" s="32"/>
      <c r="N431" s="200"/>
      <c r="O431" s="55"/>
      <c r="P431" s="55"/>
      <c r="Q431" s="55"/>
      <c r="R431" s="55"/>
      <c r="S431" s="55"/>
      <c r="T431" s="55"/>
      <c r="U431" s="55"/>
      <c r="V431" s="55"/>
      <c r="W431" s="55"/>
      <c r="X431" s="55"/>
      <c r="Y431" s="56"/>
      <c r="AT431" s="12" t="s">
        <v>164</v>
      </c>
      <c r="AU431" s="12" t="s">
        <v>72</v>
      </c>
    </row>
    <row r="432" spans="2:65" s="1" customFormat="1" ht="22.5" customHeight="1">
      <c r="B432" s="30"/>
      <c r="C432" s="204" t="s">
        <v>939</v>
      </c>
      <c r="D432" s="204" t="s">
        <v>282</v>
      </c>
      <c r="E432" s="205" t="s">
        <v>940</v>
      </c>
      <c r="F432" s="206" t="s">
        <v>941</v>
      </c>
      <c r="G432" s="207" t="s">
        <v>169</v>
      </c>
      <c r="H432" s="208">
        <v>0</v>
      </c>
      <c r="I432" s="209">
        <v>9673</v>
      </c>
      <c r="J432" s="210"/>
      <c r="K432" s="211">
        <f>ROUND(P432*H432,2)</f>
        <v>0</v>
      </c>
      <c r="L432" s="206" t="s">
        <v>161</v>
      </c>
      <c r="M432" s="212"/>
      <c r="N432" s="213" t="s">
        <v>1</v>
      </c>
      <c r="O432" s="194" t="s">
        <v>41</v>
      </c>
      <c r="P432" s="195">
        <f>I432+J432</f>
        <v>9673</v>
      </c>
      <c r="Q432" s="195">
        <f>ROUND(I432*H432,2)</f>
        <v>0</v>
      </c>
      <c r="R432" s="195">
        <f>ROUND(J432*H432,2)</f>
        <v>0</v>
      </c>
      <c r="S432" s="55"/>
      <c r="T432" s="196">
        <f>S432*H432</f>
        <v>0</v>
      </c>
      <c r="U432" s="196">
        <v>0</v>
      </c>
      <c r="V432" s="196">
        <f>U432*H432</f>
        <v>0</v>
      </c>
      <c r="W432" s="196">
        <v>0</v>
      </c>
      <c r="X432" s="196">
        <f>W432*H432</f>
        <v>0</v>
      </c>
      <c r="Y432" s="197" t="s">
        <v>1</v>
      </c>
      <c r="AR432" s="12" t="s">
        <v>290</v>
      </c>
      <c r="AT432" s="12" t="s">
        <v>282</v>
      </c>
      <c r="AU432" s="12" t="s">
        <v>72</v>
      </c>
      <c r="AY432" s="12" t="s">
        <v>155</v>
      </c>
      <c r="BE432" s="99">
        <f>IF(O432="základní",K432,0)</f>
        <v>0</v>
      </c>
      <c r="BF432" s="99">
        <f>IF(O432="snížená",K432,0)</f>
        <v>0</v>
      </c>
      <c r="BG432" s="99">
        <f>IF(O432="zákl. přenesená",K432,0)</f>
        <v>0</v>
      </c>
      <c r="BH432" s="99">
        <f>IF(O432="sníž. přenesená",K432,0)</f>
        <v>0</v>
      </c>
      <c r="BI432" s="99">
        <f>IF(O432="nulová",K432,0)</f>
        <v>0</v>
      </c>
      <c r="BJ432" s="12" t="s">
        <v>80</v>
      </c>
      <c r="BK432" s="99">
        <f>ROUND(P432*H432,2)</f>
        <v>0</v>
      </c>
      <c r="BL432" s="12" t="s">
        <v>290</v>
      </c>
      <c r="BM432" s="12" t="s">
        <v>942</v>
      </c>
    </row>
    <row r="433" spans="2:65" s="1" customFormat="1">
      <c r="B433" s="30"/>
      <c r="C433" s="31"/>
      <c r="D433" s="198" t="s">
        <v>164</v>
      </c>
      <c r="E433" s="31"/>
      <c r="F433" s="199" t="s">
        <v>941</v>
      </c>
      <c r="G433" s="31"/>
      <c r="H433" s="31"/>
      <c r="I433" s="112"/>
      <c r="J433" s="112"/>
      <c r="K433" s="31"/>
      <c r="L433" s="31"/>
      <c r="M433" s="32"/>
      <c r="N433" s="200"/>
      <c r="O433" s="55"/>
      <c r="P433" s="55"/>
      <c r="Q433" s="55"/>
      <c r="R433" s="55"/>
      <c r="S433" s="55"/>
      <c r="T433" s="55"/>
      <c r="U433" s="55"/>
      <c r="V433" s="55"/>
      <c r="W433" s="55"/>
      <c r="X433" s="55"/>
      <c r="Y433" s="56"/>
      <c r="AT433" s="12" t="s">
        <v>164</v>
      </c>
      <c r="AU433" s="12" t="s">
        <v>72</v>
      </c>
    </row>
    <row r="434" spans="2:65" s="1" customFormat="1" ht="22.5" customHeight="1">
      <c r="B434" s="30"/>
      <c r="C434" s="204" t="s">
        <v>943</v>
      </c>
      <c r="D434" s="204" t="s">
        <v>282</v>
      </c>
      <c r="E434" s="205" t="s">
        <v>944</v>
      </c>
      <c r="F434" s="206" t="s">
        <v>945</v>
      </c>
      <c r="G434" s="207" t="s">
        <v>169</v>
      </c>
      <c r="H434" s="208">
        <v>0</v>
      </c>
      <c r="I434" s="209">
        <v>17150</v>
      </c>
      <c r="J434" s="210"/>
      <c r="K434" s="211">
        <f>ROUND(P434*H434,2)</f>
        <v>0</v>
      </c>
      <c r="L434" s="206" t="s">
        <v>161</v>
      </c>
      <c r="M434" s="212"/>
      <c r="N434" s="213" t="s">
        <v>1</v>
      </c>
      <c r="O434" s="194" t="s">
        <v>41</v>
      </c>
      <c r="P434" s="195">
        <f>I434+J434</f>
        <v>17150</v>
      </c>
      <c r="Q434" s="195">
        <f>ROUND(I434*H434,2)</f>
        <v>0</v>
      </c>
      <c r="R434" s="195">
        <f>ROUND(J434*H434,2)</f>
        <v>0</v>
      </c>
      <c r="S434" s="55"/>
      <c r="T434" s="196">
        <f>S434*H434</f>
        <v>0</v>
      </c>
      <c r="U434" s="196">
        <v>0</v>
      </c>
      <c r="V434" s="196">
        <f>U434*H434</f>
        <v>0</v>
      </c>
      <c r="W434" s="196">
        <v>0</v>
      </c>
      <c r="X434" s="196">
        <f>W434*H434</f>
        <v>0</v>
      </c>
      <c r="Y434" s="197" t="s">
        <v>1</v>
      </c>
      <c r="AR434" s="12" t="s">
        <v>290</v>
      </c>
      <c r="AT434" s="12" t="s">
        <v>282</v>
      </c>
      <c r="AU434" s="12" t="s">
        <v>72</v>
      </c>
      <c r="AY434" s="12" t="s">
        <v>155</v>
      </c>
      <c r="BE434" s="99">
        <f>IF(O434="základní",K434,0)</f>
        <v>0</v>
      </c>
      <c r="BF434" s="99">
        <f>IF(O434="snížená",K434,0)</f>
        <v>0</v>
      </c>
      <c r="BG434" s="99">
        <f>IF(O434="zákl. přenesená",K434,0)</f>
        <v>0</v>
      </c>
      <c r="BH434" s="99">
        <f>IF(O434="sníž. přenesená",K434,0)</f>
        <v>0</v>
      </c>
      <c r="BI434" s="99">
        <f>IF(O434="nulová",K434,0)</f>
        <v>0</v>
      </c>
      <c r="BJ434" s="12" t="s">
        <v>80</v>
      </c>
      <c r="BK434" s="99">
        <f>ROUND(P434*H434,2)</f>
        <v>0</v>
      </c>
      <c r="BL434" s="12" t="s">
        <v>290</v>
      </c>
      <c r="BM434" s="12" t="s">
        <v>946</v>
      </c>
    </row>
    <row r="435" spans="2:65" s="1" customFormat="1">
      <c r="B435" s="30"/>
      <c r="C435" s="31"/>
      <c r="D435" s="198" t="s">
        <v>164</v>
      </c>
      <c r="E435" s="31"/>
      <c r="F435" s="199" t="s">
        <v>945</v>
      </c>
      <c r="G435" s="31"/>
      <c r="H435" s="31"/>
      <c r="I435" s="112"/>
      <c r="J435" s="112"/>
      <c r="K435" s="31"/>
      <c r="L435" s="31"/>
      <c r="M435" s="32"/>
      <c r="N435" s="200"/>
      <c r="O435" s="55"/>
      <c r="P435" s="55"/>
      <c r="Q435" s="55"/>
      <c r="R435" s="55"/>
      <c r="S435" s="55"/>
      <c r="T435" s="55"/>
      <c r="U435" s="55"/>
      <c r="V435" s="55"/>
      <c r="W435" s="55"/>
      <c r="X435" s="55"/>
      <c r="Y435" s="56"/>
      <c r="AT435" s="12" t="s">
        <v>164</v>
      </c>
      <c r="AU435" s="12" t="s">
        <v>72</v>
      </c>
    </row>
    <row r="436" spans="2:65" s="1" customFormat="1" ht="22.5" customHeight="1">
      <c r="B436" s="30"/>
      <c r="C436" s="204" t="s">
        <v>947</v>
      </c>
      <c r="D436" s="204" t="s">
        <v>282</v>
      </c>
      <c r="E436" s="205" t="s">
        <v>948</v>
      </c>
      <c r="F436" s="206" t="s">
        <v>949</v>
      </c>
      <c r="G436" s="207" t="s">
        <v>169</v>
      </c>
      <c r="H436" s="208">
        <v>0</v>
      </c>
      <c r="I436" s="209">
        <v>29302</v>
      </c>
      <c r="J436" s="210"/>
      <c r="K436" s="211">
        <f>ROUND(P436*H436,2)</f>
        <v>0</v>
      </c>
      <c r="L436" s="206" t="s">
        <v>161</v>
      </c>
      <c r="M436" s="212"/>
      <c r="N436" s="213" t="s">
        <v>1</v>
      </c>
      <c r="O436" s="194" t="s">
        <v>41</v>
      </c>
      <c r="P436" s="195">
        <f>I436+J436</f>
        <v>29302</v>
      </c>
      <c r="Q436" s="195">
        <f>ROUND(I436*H436,2)</f>
        <v>0</v>
      </c>
      <c r="R436" s="195">
        <f>ROUND(J436*H436,2)</f>
        <v>0</v>
      </c>
      <c r="S436" s="55"/>
      <c r="T436" s="196">
        <f>S436*H436</f>
        <v>0</v>
      </c>
      <c r="U436" s="196">
        <v>0</v>
      </c>
      <c r="V436" s="196">
        <f>U436*H436</f>
        <v>0</v>
      </c>
      <c r="W436" s="196">
        <v>0</v>
      </c>
      <c r="X436" s="196">
        <f>W436*H436</f>
        <v>0</v>
      </c>
      <c r="Y436" s="197" t="s">
        <v>1</v>
      </c>
      <c r="AR436" s="12" t="s">
        <v>290</v>
      </c>
      <c r="AT436" s="12" t="s">
        <v>282</v>
      </c>
      <c r="AU436" s="12" t="s">
        <v>72</v>
      </c>
      <c r="AY436" s="12" t="s">
        <v>155</v>
      </c>
      <c r="BE436" s="99">
        <f>IF(O436="základní",K436,0)</f>
        <v>0</v>
      </c>
      <c r="BF436" s="99">
        <f>IF(O436="snížená",K436,0)</f>
        <v>0</v>
      </c>
      <c r="BG436" s="99">
        <f>IF(O436="zákl. přenesená",K436,0)</f>
        <v>0</v>
      </c>
      <c r="BH436" s="99">
        <f>IF(O436="sníž. přenesená",K436,0)</f>
        <v>0</v>
      </c>
      <c r="BI436" s="99">
        <f>IF(O436="nulová",K436,0)</f>
        <v>0</v>
      </c>
      <c r="BJ436" s="12" t="s">
        <v>80</v>
      </c>
      <c r="BK436" s="99">
        <f>ROUND(P436*H436,2)</f>
        <v>0</v>
      </c>
      <c r="BL436" s="12" t="s">
        <v>290</v>
      </c>
      <c r="BM436" s="12" t="s">
        <v>950</v>
      </c>
    </row>
    <row r="437" spans="2:65" s="1" customFormat="1">
      <c r="B437" s="30"/>
      <c r="C437" s="31"/>
      <c r="D437" s="198" t="s">
        <v>164</v>
      </c>
      <c r="E437" s="31"/>
      <c r="F437" s="199" t="s">
        <v>949</v>
      </c>
      <c r="G437" s="31"/>
      <c r="H437" s="31"/>
      <c r="I437" s="112"/>
      <c r="J437" s="112"/>
      <c r="K437" s="31"/>
      <c r="L437" s="31"/>
      <c r="M437" s="32"/>
      <c r="N437" s="200"/>
      <c r="O437" s="55"/>
      <c r="P437" s="55"/>
      <c r="Q437" s="55"/>
      <c r="R437" s="55"/>
      <c r="S437" s="55"/>
      <c r="T437" s="55"/>
      <c r="U437" s="55"/>
      <c r="V437" s="55"/>
      <c r="W437" s="55"/>
      <c r="X437" s="55"/>
      <c r="Y437" s="56"/>
      <c r="AT437" s="12" t="s">
        <v>164</v>
      </c>
      <c r="AU437" s="12" t="s">
        <v>72</v>
      </c>
    </row>
    <row r="438" spans="2:65" s="1" customFormat="1" ht="22.5" customHeight="1">
      <c r="B438" s="30"/>
      <c r="C438" s="204" t="s">
        <v>951</v>
      </c>
      <c r="D438" s="204" t="s">
        <v>282</v>
      </c>
      <c r="E438" s="205" t="s">
        <v>952</v>
      </c>
      <c r="F438" s="206" t="s">
        <v>953</v>
      </c>
      <c r="G438" s="207" t="s">
        <v>169</v>
      </c>
      <c r="H438" s="208">
        <v>0</v>
      </c>
      <c r="I438" s="209">
        <v>3087</v>
      </c>
      <c r="J438" s="210"/>
      <c r="K438" s="211">
        <f>ROUND(P438*H438,2)</f>
        <v>0</v>
      </c>
      <c r="L438" s="206" t="s">
        <v>161</v>
      </c>
      <c r="M438" s="212"/>
      <c r="N438" s="213" t="s">
        <v>1</v>
      </c>
      <c r="O438" s="194" t="s">
        <v>41</v>
      </c>
      <c r="P438" s="195">
        <f>I438+J438</f>
        <v>3087</v>
      </c>
      <c r="Q438" s="195">
        <f>ROUND(I438*H438,2)</f>
        <v>0</v>
      </c>
      <c r="R438" s="195">
        <f>ROUND(J438*H438,2)</f>
        <v>0</v>
      </c>
      <c r="S438" s="55"/>
      <c r="T438" s="196">
        <f>S438*H438</f>
        <v>0</v>
      </c>
      <c r="U438" s="196">
        <v>0</v>
      </c>
      <c r="V438" s="196">
        <f>U438*H438</f>
        <v>0</v>
      </c>
      <c r="W438" s="196">
        <v>0</v>
      </c>
      <c r="X438" s="196">
        <f>W438*H438</f>
        <v>0</v>
      </c>
      <c r="Y438" s="197" t="s">
        <v>1</v>
      </c>
      <c r="AR438" s="12" t="s">
        <v>290</v>
      </c>
      <c r="AT438" s="12" t="s">
        <v>282</v>
      </c>
      <c r="AU438" s="12" t="s">
        <v>72</v>
      </c>
      <c r="AY438" s="12" t="s">
        <v>155</v>
      </c>
      <c r="BE438" s="99">
        <f>IF(O438="základní",K438,0)</f>
        <v>0</v>
      </c>
      <c r="BF438" s="99">
        <f>IF(O438="snížená",K438,0)</f>
        <v>0</v>
      </c>
      <c r="BG438" s="99">
        <f>IF(O438="zákl. přenesená",K438,0)</f>
        <v>0</v>
      </c>
      <c r="BH438" s="99">
        <f>IF(O438="sníž. přenesená",K438,0)</f>
        <v>0</v>
      </c>
      <c r="BI438" s="99">
        <f>IF(O438="nulová",K438,0)</f>
        <v>0</v>
      </c>
      <c r="BJ438" s="12" t="s">
        <v>80</v>
      </c>
      <c r="BK438" s="99">
        <f>ROUND(P438*H438,2)</f>
        <v>0</v>
      </c>
      <c r="BL438" s="12" t="s">
        <v>290</v>
      </c>
      <c r="BM438" s="12" t="s">
        <v>954</v>
      </c>
    </row>
    <row r="439" spans="2:65" s="1" customFormat="1">
      <c r="B439" s="30"/>
      <c r="C439" s="31"/>
      <c r="D439" s="198" t="s">
        <v>164</v>
      </c>
      <c r="E439" s="31"/>
      <c r="F439" s="199" t="s">
        <v>953</v>
      </c>
      <c r="G439" s="31"/>
      <c r="H439" s="31"/>
      <c r="I439" s="112"/>
      <c r="J439" s="112"/>
      <c r="K439" s="31"/>
      <c r="L439" s="31"/>
      <c r="M439" s="32"/>
      <c r="N439" s="200"/>
      <c r="O439" s="55"/>
      <c r="P439" s="55"/>
      <c r="Q439" s="55"/>
      <c r="R439" s="55"/>
      <c r="S439" s="55"/>
      <c r="T439" s="55"/>
      <c r="U439" s="55"/>
      <c r="V439" s="55"/>
      <c r="W439" s="55"/>
      <c r="X439" s="55"/>
      <c r="Y439" s="56"/>
      <c r="AT439" s="12" t="s">
        <v>164</v>
      </c>
      <c r="AU439" s="12" t="s">
        <v>72</v>
      </c>
    </row>
    <row r="440" spans="2:65" s="1" customFormat="1" ht="22.5" customHeight="1">
      <c r="B440" s="30"/>
      <c r="C440" s="204" t="s">
        <v>955</v>
      </c>
      <c r="D440" s="204" t="s">
        <v>282</v>
      </c>
      <c r="E440" s="205" t="s">
        <v>956</v>
      </c>
      <c r="F440" s="206" t="s">
        <v>957</v>
      </c>
      <c r="G440" s="207" t="s">
        <v>169</v>
      </c>
      <c r="H440" s="208">
        <v>0</v>
      </c>
      <c r="I440" s="209">
        <v>6733</v>
      </c>
      <c r="J440" s="210"/>
      <c r="K440" s="211">
        <f>ROUND(P440*H440,2)</f>
        <v>0</v>
      </c>
      <c r="L440" s="206" t="s">
        <v>161</v>
      </c>
      <c r="M440" s="212"/>
      <c r="N440" s="213" t="s">
        <v>1</v>
      </c>
      <c r="O440" s="194" t="s">
        <v>41</v>
      </c>
      <c r="P440" s="195">
        <f>I440+J440</f>
        <v>6733</v>
      </c>
      <c r="Q440" s="195">
        <f>ROUND(I440*H440,2)</f>
        <v>0</v>
      </c>
      <c r="R440" s="195">
        <f>ROUND(J440*H440,2)</f>
        <v>0</v>
      </c>
      <c r="S440" s="55"/>
      <c r="T440" s="196">
        <f>S440*H440</f>
        <v>0</v>
      </c>
      <c r="U440" s="196">
        <v>0</v>
      </c>
      <c r="V440" s="196">
        <f>U440*H440</f>
        <v>0</v>
      </c>
      <c r="W440" s="196">
        <v>0</v>
      </c>
      <c r="X440" s="196">
        <f>W440*H440</f>
        <v>0</v>
      </c>
      <c r="Y440" s="197" t="s">
        <v>1</v>
      </c>
      <c r="AR440" s="12" t="s">
        <v>290</v>
      </c>
      <c r="AT440" s="12" t="s">
        <v>282</v>
      </c>
      <c r="AU440" s="12" t="s">
        <v>72</v>
      </c>
      <c r="AY440" s="12" t="s">
        <v>155</v>
      </c>
      <c r="BE440" s="99">
        <f>IF(O440="základní",K440,0)</f>
        <v>0</v>
      </c>
      <c r="BF440" s="99">
        <f>IF(O440="snížená",K440,0)</f>
        <v>0</v>
      </c>
      <c r="BG440" s="99">
        <f>IF(O440="zákl. přenesená",K440,0)</f>
        <v>0</v>
      </c>
      <c r="BH440" s="99">
        <f>IF(O440="sníž. přenesená",K440,0)</f>
        <v>0</v>
      </c>
      <c r="BI440" s="99">
        <f>IF(O440="nulová",K440,0)</f>
        <v>0</v>
      </c>
      <c r="BJ440" s="12" t="s">
        <v>80</v>
      </c>
      <c r="BK440" s="99">
        <f>ROUND(P440*H440,2)</f>
        <v>0</v>
      </c>
      <c r="BL440" s="12" t="s">
        <v>290</v>
      </c>
      <c r="BM440" s="12" t="s">
        <v>958</v>
      </c>
    </row>
    <row r="441" spans="2:65" s="1" customFormat="1">
      <c r="B441" s="30"/>
      <c r="C441" s="31"/>
      <c r="D441" s="198" t="s">
        <v>164</v>
      </c>
      <c r="E441" s="31"/>
      <c r="F441" s="199" t="s">
        <v>957</v>
      </c>
      <c r="G441" s="31"/>
      <c r="H441" s="31"/>
      <c r="I441" s="112"/>
      <c r="J441" s="112"/>
      <c r="K441" s="31"/>
      <c r="L441" s="31"/>
      <c r="M441" s="32"/>
      <c r="N441" s="200"/>
      <c r="O441" s="55"/>
      <c r="P441" s="55"/>
      <c r="Q441" s="55"/>
      <c r="R441" s="55"/>
      <c r="S441" s="55"/>
      <c r="T441" s="55"/>
      <c r="U441" s="55"/>
      <c r="V441" s="55"/>
      <c r="W441" s="55"/>
      <c r="X441" s="55"/>
      <c r="Y441" s="56"/>
      <c r="AT441" s="12" t="s">
        <v>164</v>
      </c>
      <c r="AU441" s="12" t="s">
        <v>72</v>
      </c>
    </row>
    <row r="442" spans="2:65" s="1" customFormat="1" ht="22.5" customHeight="1">
      <c r="B442" s="30"/>
      <c r="C442" s="204" t="s">
        <v>959</v>
      </c>
      <c r="D442" s="204" t="s">
        <v>282</v>
      </c>
      <c r="E442" s="205" t="s">
        <v>960</v>
      </c>
      <c r="F442" s="206" t="s">
        <v>961</v>
      </c>
      <c r="G442" s="207" t="s">
        <v>169</v>
      </c>
      <c r="H442" s="208">
        <v>0</v>
      </c>
      <c r="I442" s="209">
        <v>8957</v>
      </c>
      <c r="J442" s="210"/>
      <c r="K442" s="211">
        <f>ROUND(P442*H442,2)</f>
        <v>0</v>
      </c>
      <c r="L442" s="206" t="s">
        <v>161</v>
      </c>
      <c r="M442" s="212"/>
      <c r="N442" s="213" t="s">
        <v>1</v>
      </c>
      <c r="O442" s="194" t="s">
        <v>41</v>
      </c>
      <c r="P442" s="195">
        <f>I442+J442</f>
        <v>8957</v>
      </c>
      <c r="Q442" s="195">
        <f>ROUND(I442*H442,2)</f>
        <v>0</v>
      </c>
      <c r="R442" s="195">
        <f>ROUND(J442*H442,2)</f>
        <v>0</v>
      </c>
      <c r="S442" s="55"/>
      <c r="T442" s="196">
        <f>S442*H442</f>
        <v>0</v>
      </c>
      <c r="U442" s="196">
        <v>0</v>
      </c>
      <c r="V442" s="196">
        <f>U442*H442</f>
        <v>0</v>
      </c>
      <c r="W442" s="196">
        <v>0</v>
      </c>
      <c r="X442" s="196">
        <f>W442*H442</f>
        <v>0</v>
      </c>
      <c r="Y442" s="197" t="s">
        <v>1</v>
      </c>
      <c r="AR442" s="12" t="s">
        <v>290</v>
      </c>
      <c r="AT442" s="12" t="s">
        <v>282</v>
      </c>
      <c r="AU442" s="12" t="s">
        <v>72</v>
      </c>
      <c r="AY442" s="12" t="s">
        <v>155</v>
      </c>
      <c r="BE442" s="99">
        <f>IF(O442="základní",K442,0)</f>
        <v>0</v>
      </c>
      <c r="BF442" s="99">
        <f>IF(O442="snížená",K442,0)</f>
        <v>0</v>
      </c>
      <c r="BG442" s="99">
        <f>IF(O442="zákl. přenesená",K442,0)</f>
        <v>0</v>
      </c>
      <c r="BH442" s="99">
        <f>IF(O442="sníž. přenesená",K442,0)</f>
        <v>0</v>
      </c>
      <c r="BI442" s="99">
        <f>IF(O442="nulová",K442,0)</f>
        <v>0</v>
      </c>
      <c r="BJ442" s="12" t="s">
        <v>80</v>
      </c>
      <c r="BK442" s="99">
        <f>ROUND(P442*H442,2)</f>
        <v>0</v>
      </c>
      <c r="BL442" s="12" t="s">
        <v>290</v>
      </c>
      <c r="BM442" s="12" t="s">
        <v>962</v>
      </c>
    </row>
    <row r="443" spans="2:65" s="1" customFormat="1">
      <c r="B443" s="30"/>
      <c r="C443" s="31"/>
      <c r="D443" s="198" t="s">
        <v>164</v>
      </c>
      <c r="E443" s="31"/>
      <c r="F443" s="199" t="s">
        <v>961</v>
      </c>
      <c r="G443" s="31"/>
      <c r="H443" s="31"/>
      <c r="I443" s="112"/>
      <c r="J443" s="112"/>
      <c r="K443" s="31"/>
      <c r="L443" s="31"/>
      <c r="M443" s="32"/>
      <c r="N443" s="200"/>
      <c r="O443" s="55"/>
      <c r="P443" s="55"/>
      <c r="Q443" s="55"/>
      <c r="R443" s="55"/>
      <c r="S443" s="55"/>
      <c r="T443" s="55"/>
      <c r="U443" s="55"/>
      <c r="V443" s="55"/>
      <c r="W443" s="55"/>
      <c r="X443" s="55"/>
      <c r="Y443" s="56"/>
      <c r="AT443" s="12" t="s">
        <v>164</v>
      </c>
      <c r="AU443" s="12" t="s">
        <v>72</v>
      </c>
    </row>
    <row r="444" spans="2:65" s="1" customFormat="1" ht="22.5" customHeight="1">
      <c r="B444" s="30"/>
      <c r="C444" s="204" t="s">
        <v>963</v>
      </c>
      <c r="D444" s="204" t="s">
        <v>282</v>
      </c>
      <c r="E444" s="205" t="s">
        <v>964</v>
      </c>
      <c r="F444" s="206" t="s">
        <v>965</v>
      </c>
      <c r="G444" s="207" t="s">
        <v>169</v>
      </c>
      <c r="H444" s="208">
        <v>0</v>
      </c>
      <c r="I444" s="209">
        <v>12642</v>
      </c>
      <c r="J444" s="210"/>
      <c r="K444" s="211">
        <f>ROUND(P444*H444,2)</f>
        <v>0</v>
      </c>
      <c r="L444" s="206" t="s">
        <v>161</v>
      </c>
      <c r="M444" s="212"/>
      <c r="N444" s="213" t="s">
        <v>1</v>
      </c>
      <c r="O444" s="194" t="s">
        <v>41</v>
      </c>
      <c r="P444" s="195">
        <f>I444+J444</f>
        <v>12642</v>
      </c>
      <c r="Q444" s="195">
        <f>ROUND(I444*H444,2)</f>
        <v>0</v>
      </c>
      <c r="R444" s="195">
        <f>ROUND(J444*H444,2)</f>
        <v>0</v>
      </c>
      <c r="S444" s="55"/>
      <c r="T444" s="196">
        <f>S444*H444</f>
        <v>0</v>
      </c>
      <c r="U444" s="196">
        <v>0</v>
      </c>
      <c r="V444" s="196">
        <f>U444*H444</f>
        <v>0</v>
      </c>
      <c r="W444" s="196">
        <v>0</v>
      </c>
      <c r="X444" s="196">
        <f>W444*H444</f>
        <v>0</v>
      </c>
      <c r="Y444" s="197" t="s">
        <v>1</v>
      </c>
      <c r="AR444" s="12" t="s">
        <v>290</v>
      </c>
      <c r="AT444" s="12" t="s">
        <v>282</v>
      </c>
      <c r="AU444" s="12" t="s">
        <v>72</v>
      </c>
      <c r="AY444" s="12" t="s">
        <v>155</v>
      </c>
      <c r="BE444" s="99">
        <f>IF(O444="základní",K444,0)</f>
        <v>0</v>
      </c>
      <c r="BF444" s="99">
        <f>IF(O444="snížená",K444,0)</f>
        <v>0</v>
      </c>
      <c r="BG444" s="99">
        <f>IF(O444="zákl. přenesená",K444,0)</f>
        <v>0</v>
      </c>
      <c r="BH444" s="99">
        <f>IF(O444="sníž. přenesená",K444,0)</f>
        <v>0</v>
      </c>
      <c r="BI444" s="99">
        <f>IF(O444="nulová",K444,0)</f>
        <v>0</v>
      </c>
      <c r="BJ444" s="12" t="s">
        <v>80</v>
      </c>
      <c r="BK444" s="99">
        <f>ROUND(P444*H444,2)</f>
        <v>0</v>
      </c>
      <c r="BL444" s="12" t="s">
        <v>290</v>
      </c>
      <c r="BM444" s="12" t="s">
        <v>966</v>
      </c>
    </row>
    <row r="445" spans="2:65" s="1" customFormat="1">
      <c r="B445" s="30"/>
      <c r="C445" s="31"/>
      <c r="D445" s="198" t="s">
        <v>164</v>
      </c>
      <c r="E445" s="31"/>
      <c r="F445" s="199" t="s">
        <v>965</v>
      </c>
      <c r="G445" s="31"/>
      <c r="H445" s="31"/>
      <c r="I445" s="112"/>
      <c r="J445" s="112"/>
      <c r="K445" s="31"/>
      <c r="L445" s="31"/>
      <c r="M445" s="32"/>
      <c r="N445" s="200"/>
      <c r="O445" s="55"/>
      <c r="P445" s="55"/>
      <c r="Q445" s="55"/>
      <c r="R445" s="55"/>
      <c r="S445" s="55"/>
      <c r="T445" s="55"/>
      <c r="U445" s="55"/>
      <c r="V445" s="55"/>
      <c r="W445" s="55"/>
      <c r="X445" s="55"/>
      <c r="Y445" s="56"/>
      <c r="AT445" s="12" t="s">
        <v>164</v>
      </c>
      <c r="AU445" s="12" t="s">
        <v>72</v>
      </c>
    </row>
    <row r="446" spans="2:65" s="1" customFormat="1" ht="22.5" customHeight="1">
      <c r="B446" s="30"/>
      <c r="C446" s="204" t="s">
        <v>967</v>
      </c>
      <c r="D446" s="204" t="s">
        <v>282</v>
      </c>
      <c r="E446" s="205" t="s">
        <v>968</v>
      </c>
      <c r="F446" s="206" t="s">
        <v>969</v>
      </c>
      <c r="G446" s="207" t="s">
        <v>169</v>
      </c>
      <c r="H446" s="208">
        <v>0</v>
      </c>
      <c r="I446" s="209">
        <v>29302</v>
      </c>
      <c r="J446" s="210"/>
      <c r="K446" s="211">
        <f>ROUND(P446*H446,2)</f>
        <v>0</v>
      </c>
      <c r="L446" s="206" t="s">
        <v>161</v>
      </c>
      <c r="M446" s="212"/>
      <c r="N446" s="213" t="s">
        <v>1</v>
      </c>
      <c r="O446" s="194" t="s">
        <v>41</v>
      </c>
      <c r="P446" s="195">
        <f>I446+J446</f>
        <v>29302</v>
      </c>
      <c r="Q446" s="195">
        <f>ROUND(I446*H446,2)</f>
        <v>0</v>
      </c>
      <c r="R446" s="195">
        <f>ROUND(J446*H446,2)</f>
        <v>0</v>
      </c>
      <c r="S446" s="55"/>
      <c r="T446" s="196">
        <f>S446*H446</f>
        <v>0</v>
      </c>
      <c r="U446" s="196">
        <v>0</v>
      </c>
      <c r="V446" s="196">
        <f>U446*H446</f>
        <v>0</v>
      </c>
      <c r="W446" s="196">
        <v>0</v>
      </c>
      <c r="X446" s="196">
        <f>W446*H446</f>
        <v>0</v>
      </c>
      <c r="Y446" s="197" t="s">
        <v>1</v>
      </c>
      <c r="AR446" s="12" t="s">
        <v>290</v>
      </c>
      <c r="AT446" s="12" t="s">
        <v>282</v>
      </c>
      <c r="AU446" s="12" t="s">
        <v>72</v>
      </c>
      <c r="AY446" s="12" t="s">
        <v>155</v>
      </c>
      <c r="BE446" s="99">
        <f>IF(O446="základní",K446,0)</f>
        <v>0</v>
      </c>
      <c r="BF446" s="99">
        <f>IF(O446="snížená",K446,0)</f>
        <v>0</v>
      </c>
      <c r="BG446" s="99">
        <f>IF(O446="zákl. přenesená",K446,0)</f>
        <v>0</v>
      </c>
      <c r="BH446" s="99">
        <f>IF(O446="sníž. přenesená",K446,0)</f>
        <v>0</v>
      </c>
      <c r="BI446" s="99">
        <f>IF(O446="nulová",K446,0)</f>
        <v>0</v>
      </c>
      <c r="BJ446" s="12" t="s">
        <v>80</v>
      </c>
      <c r="BK446" s="99">
        <f>ROUND(P446*H446,2)</f>
        <v>0</v>
      </c>
      <c r="BL446" s="12" t="s">
        <v>290</v>
      </c>
      <c r="BM446" s="12" t="s">
        <v>970</v>
      </c>
    </row>
    <row r="447" spans="2:65" s="1" customFormat="1">
      <c r="B447" s="30"/>
      <c r="C447" s="31"/>
      <c r="D447" s="198" t="s">
        <v>164</v>
      </c>
      <c r="E447" s="31"/>
      <c r="F447" s="199" t="s">
        <v>969</v>
      </c>
      <c r="G447" s="31"/>
      <c r="H447" s="31"/>
      <c r="I447" s="112"/>
      <c r="J447" s="112"/>
      <c r="K447" s="31"/>
      <c r="L447" s="31"/>
      <c r="M447" s="32"/>
      <c r="N447" s="200"/>
      <c r="O447" s="55"/>
      <c r="P447" s="55"/>
      <c r="Q447" s="55"/>
      <c r="R447" s="55"/>
      <c r="S447" s="55"/>
      <c r="T447" s="55"/>
      <c r="U447" s="55"/>
      <c r="V447" s="55"/>
      <c r="W447" s="55"/>
      <c r="X447" s="55"/>
      <c r="Y447" s="56"/>
      <c r="AT447" s="12" t="s">
        <v>164</v>
      </c>
      <c r="AU447" s="12" t="s">
        <v>72</v>
      </c>
    </row>
    <row r="448" spans="2:65" s="1" customFormat="1" ht="22.5" customHeight="1">
      <c r="B448" s="30"/>
      <c r="C448" s="204" t="s">
        <v>971</v>
      </c>
      <c r="D448" s="204" t="s">
        <v>282</v>
      </c>
      <c r="E448" s="205" t="s">
        <v>972</v>
      </c>
      <c r="F448" s="206" t="s">
        <v>973</v>
      </c>
      <c r="G448" s="207" t="s">
        <v>169</v>
      </c>
      <c r="H448" s="208">
        <v>0</v>
      </c>
      <c r="I448" s="209">
        <v>33908</v>
      </c>
      <c r="J448" s="210"/>
      <c r="K448" s="211">
        <f>ROUND(P448*H448,2)</f>
        <v>0</v>
      </c>
      <c r="L448" s="206" t="s">
        <v>161</v>
      </c>
      <c r="M448" s="212"/>
      <c r="N448" s="213" t="s">
        <v>1</v>
      </c>
      <c r="O448" s="194" t="s">
        <v>41</v>
      </c>
      <c r="P448" s="195">
        <f>I448+J448</f>
        <v>33908</v>
      </c>
      <c r="Q448" s="195">
        <f>ROUND(I448*H448,2)</f>
        <v>0</v>
      </c>
      <c r="R448" s="195">
        <f>ROUND(J448*H448,2)</f>
        <v>0</v>
      </c>
      <c r="S448" s="55"/>
      <c r="T448" s="196">
        <f>S448*H448</f>
        <v>0</v>
      </c>
      <c r="U448" s="196">
        <v>0</v>
      </c>
      <c r="V448" s="196">
        <f>U448*H448</f>
        <v>0</v>
      </c>
      <c r="W448" s="196">
        <v>0</v>
      </c>
      <c r="X448" s="196">
        <f>W448*H448</f>
        <v>0</v>
      </c>
      <c r="Y448" s="197" t="s">
        <v>1</v>
      </c>
      <c r="AR448" s="12" t="s">
        <v>290</v>
      </c>
      <c r="AT448" s="12" t="s">
        <v>282</v>
      </c>
      <c r="AU448" s="12" t="s">
        <v>72</v>
      </c>
      <c r="AY448" s="12" t="s">
        <v>155</v>
      </c>
      <c r="BE448" s="99">
        <f>IF(O448="základní",K448,0)</f>
        <v>0</v>
      </c>
      <c r="BF448" s="99">
        <f>IF(O448="snížená",K448,0)</f>
        <v>0</v>
      </c>
      <c r="BG448" s="99">
        <f>IF(O448="zákl. přenesená",K448,0)</f>
        <v>0</v>
      </c>
      <c r="BH448" s="99">
        <f>IF(O448="sníž. přenesená",K448,0)</f>
        <v>0</v>
      </c>
      <c r="BI448" s="99">
        <f>IF(O448="nulová",K448,0)</f>
        <v>0</v>
      </c>
      <c r="BJ448" s="12" t="s">
        <v>80</v>
      </c>
      <c r="BK448" s="99">
        <f>ROUND(P448*H448,2)</f>
        <v>0</v>
      </c>
      <c r="BL448" s="12" t="s">
        <v>290</v>
      </c>
      <c r="BM448" s="12" t="s">
        <v>974</v>
      </c>
    </row>
    <row r="449" spans="2:65" s="1" customFormat="1">
      <c r="B449" s="30"/>
      <c r="C449" s="31"/>
      <c r="D449" s="198" t="s">
        <v>164</v>
      </c>
      <c r="E449" s="31"/>
      <c r="F449" s="199" t="s">
        <v>973</v>
      </c>
      <c r="G449" s="31"/>
      <c r="H449" s="31"/>
      <c r="I449" s="112"/>
      <c r="J449" s="112"/>
      <c r="K449" s="31"/>
      <c r="L449" s="31"/>
      <c r="M449" s="32"/>
      <c r="N449" s="200"/>
      <c r="O449" s="55"/>
      <c r="P449" s="55"/>
      <c r="Q449" s="55"/>
      <c r="R449" s="55"/>
      <c r="S449" s="55"/>
      <c r="T449" s="55"/>
      <c r="U449" s="55"/>
      <c r="V449" s="55"/>
      <c r="W449" s="55"/>
      <c r="X449" s="55"/>
      <c r="Y449" s="56"/>
      <c r="AT449" s="12" t="s">
        <v>164</v>
      </c>
      <c r="AU449" s="12" t="s">
        <v>72</v>
      </c>
    </row>
    <row r="450" spans="2:65" s="1" customFormat="1" ht="22.5" customHeight="1">
      <c r="B450" s="30"/>
      <c r="C450" s="204" t="s">
        <v>975</v>
      </c>
      <c r="D450" s="204" t="s">
        <v>282</v>
      </c>
      <c r="E450" s="205" t="s">
        <v>976</v>
      </c>
      <c r="F450" s="206" t="s">
        <v>977</v>
      </c>
      <c r="G450" s="207" t="s">
        <v>169</v>
      </c>
      <c r="H450" s="208">
        <v>0</v>
      </c>
      <c r="I450" s="209">
        <v>13524</v>
      </c>
      <c r="J450" s="210"/>
      <c r="K450" s="211">
        <f>ROUND(P450*H450,2)</f>
        <v>0</v>
      </c>
      <c r="L450" s="206" t="s">
        <v>161</v>
      </c>
      <c r="M450" s="212"/>
      <c r="N450" s="213" t="s">
        <v>1</v>
      </c>
      <c r="O450" s="194" t="s">
        <v>41</v>
      </c>
      <c r="P450" s="195">
        <f>I450+J450</f>
        <v>13524</v>
      </c>
      <c r="Q450" s="195">
        <f>ROUND(I450*H450,2)</f>
        <v>0</v>
      </c>
      <c r="R450" s="195">
        <f>ROUND(J450*H450,2)</f>
        <v>0</v>
      </c>
      <c r="S450" s="55"/>
      <c r="T450" s="196">
        <f>S450*H450</f>
        <v>0</v>
      </c>
      <c r="U450" s="196">
        <v>0</v>
      </c>
      <c r="V450" s="196">
        <f>U450*H450</f>
        <v>0</v>
      </c>
      <c r="W450" s="196">
        <v>0</v>
      </c>
      <c r="X450" s="196">
        <f>W450*H450</f>
        <v>0</v>
      </c>
      <c r="Y450" s="197" t="s">
        <v>1</v>
      </c>
      <c r="AR450" s="12" t="s">
        <v>290</v>
      </c>
      <c r="AT450" s="12" t="s">
        <v>282</v>
      </c>
      <c r="AU450" s="12" t="s">
        <v>72</v>
      </c>
      <c r="AY450" s="12" t="s">
        <v>155</v>
      </c>
      <c r="BE450" s="99">
        <f>IF(O450="základní",K450,0)</f>
        <v>0</v>
      </c>
      <c r="BF450" s="99">
        <f>IF(O450="snížená",K450,0)</f>
        <v>0</v>
      </c>
      <c r="BG450" s="99">
        <f>IF(O450="zákl. přenesená",K450,0)</f>
        <v>0</v>
      </c>
      <c r="BH450" s="99">
        <f>IF(O450="sníž. přenesená",K450,0)</f>
        <v>0</v>
      </c>
      <c r="BI450" s="99">
        <f>IF(O450="nulová",K450,0)</f>
        <v>0</v>
      </c>
      <c r="BJ450" s="12" t="s">
        <v>80</v>
      </c>
      <c r="BK450" s="99">
        <f>ROUND(P450*H450,2)</f>
        <v>0</v>
      </c>
      <c r="BL450" s="12" t="s">
        <v>290</v>
      </c>
      <c r="BM450" s="12" t="s">
        <v>978</v>
      </c>
    </row>
    <row r="451" spans="2:65" s="1" customFormat="1">
      <c r="B451" s="30"/>
      <c r="C451" s="31"/>
      <c r="D451" s="198" t="s">
        <v>164</v>
      </c>
      <c r="E451" s="31"/>
      <c r="F451" s="199" t="s">
        <v>977</v>
      </c>
      <c r="G451" s="31"/>
      <c r="H451" s="31"/>
      <c r="I451" s="112"/>
      <c r="J451" s="112"/>
      <c r="K451" s="31"/>
      <c r="L451" s="31"/>
      <c r="M451" s="32"/>
      <c r="N451" s="200"/>
      <c r="O451" s="55"/>
      <c r="P451" s="55"/>
      <c r="Q451" s="55"/>
      <c r="R451" s="55"/>
      <c r="S451" s="55"/>
      <c r="T451" s="55"/>
      <c r="U451" s="55"/>
      <c r="V451" s="55"/>
      <c r="W451" s="55"/>
      <c r="X451" s="55"/>
      <c r="Y451" s="56"/>
      <c r="AT451" s="12" t="s">
        <v>164</v>
      </c>
      <c r="AU451" s="12" t="s">
        <v>72</v>
      </c>
    </row>
    <row r="452" spans="2:65" s="1" customFormat="1" ht="22.5" customHeight="1">
      <c r="B452" s="30"/>
      <c r="C452" s="204" t="s">
        <v>979</v>
      </c>
      <c r="D452" s="204" t="s">
        <v>282</v>
      </c>
      <c r="E452" s="205" t="s">
        <v>980</v>
      </c>
      <c r="F452" s="206" t="s">
        <v>981</v>
      </c>
      <c r="G452" s="207" t="s">
        <v>169</v>
      </c>
      <c r="H452" s="208">
        <v>0</v>
      </c>
      <c r="I452" s="209">
        <v>5361</v>
      </c>
      <c r="J452" s="210"/>
      <c r="K452" s="211">
        <f>ROUND(P452*H452,2)</f>
        <v>0</v>
      </c>
      <c r="L452" s="206" t="s">
        <v>161</v>
      </c>
      <c r="M452" s="212"/>
      <c r="N452" s="213" t="s">
        <v>1</v>
      </c>
      <c r="O452" s="194" t="s">
        <v>41</v>
      </c>
      <c r="P452" s="195">
        <f>I452+J452</f>
        <v>5361</v>
      </c>
      <c r="Q452" s="195">
        <f>ROUND(I452*H452,2)</f>
        <v>0</v>
      </c>
      <c r="R452" s="195">
        <f>ROUND(J452*H452,2)</f>
        <v>0</v>
      </c>
      <c r="S452" s="55"/>
      <c r="T452" s="196">
        <f>S452*H452</f>
        <v>0</v>
      </c>
      <c r="U452" s="196">
        <v>0</v>
      </c>
      <c r="V452" s="196">
        <f>U452*H452</f>
        <v>0</v>
      </c>
      <c r="W452" s="196">
        <v>0</v>
      </c>
      <c r="X452" s="196">
        <f>W452*H452</f>
        <v>0</v>
      </c>
      <c r="Y452" s="197" t="s">
        <v>1</v>
      </c>
      <c r="AR452" s="12" t="s">
        <v>290</v>
      </c>
      <c r="AT452" s="12" t="s">
        <v>282</v>
      </c>
      <c r="AU452" s="12" t="s">
        <v>72</v>
      </c>
      <c r="AY452" s="12" t="s">
        <v>155</v>
      </c>
      <c r="BE452" s="99">
        <f>IF(O452="základní",K452,0)</f>
        <v>0</v>
      </c>
      <c r="BF452" s="99">
        <f>IF(O452="snížená",K452,0)</f>
        <v>0</v>
      </c>
      <c r="BG452" s="99">
        <f>IF(O452="zákl. přenesená",K452,0)</f>
        <v>0</v>
      </c>
      <c r="BH452" s="99">
        <f>IF(O452="sníž. přenesená",K452,0)</f>
        <v>0</v>
      </c>
      <c r="BI452" s="99">
        <f>IF(O452="nulová",K452,0)</f>
        <v>0</v>
      </c>
      <c r="BJ452" s="12" t="s">
        <v>80</v>
      </c>
      <c r="BK452" s="99">
        <f>ROUND(P452*H452,2)</f>
        <v>0</v>
      </c>
      <c r="BL452" s="12" t="s">
        <v>290</v>
      </c>
      <c r="BM452" s="12" t="s">
        <v>982</v>
      </c>
    </row>
    <row r="453" spans="2:65" s="1" customFormat="1">
      <c r="B453" s="30"/>
      <c r="C453" s="31"/>
      <c r="D453" s="198" t="s">
        <v>164</v>
      </c>
      <c r="E453" s="31"/>
      <c r="F453" s="199" t="s">
        <v>981</v>
      </c>
      <c r="G453" s="31"/>
      <c r="H453" s="31"/>
      <c r="I453" s="112"/>
      <c r="J453" s="112"/>
      <c r="K453" s="31"/>
      <c r="L453" s="31"/>
      <c r="M453" s="32"/>
      <c r="N453" s="200"/>
      <c r="O453" s="55"/>
      <c r="P453" s="55"/>
      <c r="Q453" s="55"/>
      <c r="R453" s="55"/>
      <c r="S453" s="55"/>
      <c r="T453" s="55"/>
      <c r="U453" s="55"/>
      <c r="V453" s="55"/>
      <c r="W453" s="55"/>
      <c r="X453" s="55"/>
      <c r="Y453" s="56"/>
      <c r="AT453" s="12" t="s">
        <v>164</v>
      </c>
      <c r="AU453" s="12" t="s">
        <v>72</v>
      </c>
    </row>
    <row r="454" spans="2:65" s="1" customFormat="1" ht="22.5" customHeight="1">
      <c r="B454" s="30"/>
      <c r="C454" s="204" t="s">
        <v>983</v>
      </c>
      <c r="D454" s="204" t="s">
        <v>282</v>
      </c>
      <c r="E454" s="205" t="s">
        <v>984</v>
      </c>
      <c r="F454" s="206" t="s">
        <v>985</v>
      </c>
      <c r="G454" s="207" t="s">
        <v>169</v>
      </c>
      <c r="H454" s="208">
        <v>0</v>
      </c>
      <c r="I454" s="209">
        <v>5253</v>
      </c>
      <c r="J454" s="210"/>
      <c r="K454" s="211">
        <f>ROUND(P454*H454,2)</f>
        <v>0</v>
      </c>
      <c r="L454" s="206" t="s">
        <v>161</v>
      </c>
      <c r="M454" s="212"/>
      <c r="N454" s="213" t="s">
        <v>1</v>
      </c>
      <c r="O454" s="194" t="s">
        <v>41</v>
      </c>
      <c r="P454" s="195">
        <f>I454+J454</f>
        <v>5253</v>
      </c>
      <c r="Q454" s="195">
        <f>ROUND(I454*H454,2)</f>
        <v>0</v>
      </c>
      <c r="R454" s="195">
        <f>ROUND(J454*H454,2)</f>
        <v>0</v>
      </c>
      <c r="S454" s="55"/>
      <c r="T454" s="196">
        <f>S454*H454</f>
        <v>0</v>
      </c>
      <c r="U454" s="196">
        <v>0</v>
      </c>
      <c r="V454" s="196">
        <f>U454*H454</f>
        <v>0</v>
      </c>
      <c r="W454" s="196">
        <v>0</v>
      </c>
      <c r="X454" s="196">
        <f>W454*H454</f>
        <v>0</v>
      </c>
      <c r="Y454" s="197" t="s">
        <v>1</v>
      </c>
      <c r="AR454" s="12" t="s">
        <v>290</v>
      </c>
      <c r="AT454" s="12" t="s">
        <v>282</v>
      </c>
      <c r="AU454" s="12" t="s">
        <v>72</v>
      </c>
      <c r="AY454" s="12" t="s">
        <v>155</v>
      </c>
      <c r="BE454" s="99">
        <f>IF(O454="základní",K454,0)</f>
        <v>0</v>
      </c>
      <c r="BF454" s="99">
        <f>IF(O454="snížená",K454,0)</f>
        <v>0</v>
      </c>
      <c r="BG454" s="99">
        <f>IF(O454="zákl. přenesená",K454,0)</f>
        <v>0</v>
      </c>
      <c r="BH454" s="99">
        <f>IF(O454="sníž. přenesená",K454,0)</f>
        <v>0</v>
      </c>
      <c r="BI454" s="99">
        <f>IF(O454="nulová",K454,0)</f>
        <v>0</v>
      </c>
      <c r="BJ454" s="12" t="s">
        <v>80</v>
      </c>
      <c r="BK454" s="99">
        <f>ROUND(P454*H454,2)</f>
        <v>0</v>
      </c>
      <c r="BL454" s="12" t="s">
        <v>290</v>
      </c>
      <c r="BM454" s="12" t="s">
        <v>986</v>
      </c>
    </row>
    <row r="455" spans="2:65" s="1" customFormat="1">
      <c r="B455" s="30"/>
      <c r="C455" s="31"/>
      <c r="D455" s="198" t="s">
        <v>164</v>
      </c>
      <c r="E455" s="31"/>
      <c r="F455" s="199" t="s">
        <v>985</v>
      </c>
      <c r="G455" s="31"/>
      <c r="H455" s="31"/>
      <c r="I455" s="112"/>
      <c r="J455" s="112"/>
      <c r="K455" s="31"/>
      <c r="L455" s="31"/>
      <c r="M455" s="32"/>
      <c r="N455" s="200"/>
      <c r="O455" s="55"/>
      <c r="P455" s="55"/>
      <c r="Q455" s="55"/>
      <c r="R455" s="55"/>
      <c r="S455" s="55"/>
      <c r="T455" s="55"/>
      <c r="U455" s="55"/>
      <c r="V455" s="55"/>
      <c r="W455" s="55"/>
      <c r="X455" s="55"/>
      <c r="Y455" s="56"/>
      <c r="AT455" s="12" t="s">
        <v>164</v>
      </c>
      <c r="AU455" s="12" t="s">
        <v>72</v>
      </c>
    </row>
    <row r="456" spans="2:65" s="1" customFormat="1" ht="22.5" customHeight="1">
      <c r="B456" s="30"/>
      <c r="C456" s="204" t="s">
        <v>987</v>
      </c>
      <c r="D456" s="204" t="s">
        <v>282</v>
      </c>
      <c r="E456" s="205" t="s">
        <v>988</v>
      </c>
      <c r="F456" s="206" t="s">
        <v>989</v>
      </c>
      <c r="G456" s="207" t="s">
        <v>169</v>
      </c>
      <c r="H456" s="208">
        <v>0</v>
      </c>
      <c r="I456" s="209">
        <v>1392</v>
      </c>
      <c r="J456" s="210"/>
      <c r="K456" s="211">
        <f>ROUND(P456*H456,2)</f>
        <v>0</v>
      </c>
      <c r="L456" s="206" t="s">
        <v>161</v>
      </c>
      <c r="M456" s="212"/>
      <c r="N456" s="213" t="s">
        <v>1</v>
      </c>
      <c r="O456" s="194" t="s">
        <v>41</v>
      </c>
      <c r="P456" s="195">
        <f>I456+J456</f>
        <v>1392</v>
      </c>
      <c r="Q456" s="195">
        <f>ROUND(I456*H456,2)</f>
        <v>0</v>
      </c>
      <c r="R456" s="195">
        <f>ROUND(J456*H456,2)</f>
        <v>0</v>
      </c>
      <c r="S456" s="55"/>
      <c r="T456" s="196">
        <f>S456*H456</f>
        <v>0</v>
      </c>
      <c r="U456" s="196">
        <v>0</v>
      </c>
      <c r="V456" s="196">
        <f>U456*H456</f>
        <v>0</v>
      </c>
      <c r="W456" s="196">
        <v>0</v>
      </c>
      <c r="X456" s="196">
        <f>W456*H456</f>
        <v>0</v>
      </c>
      <c r="Y456" s="197" t="s">
        <v>1</v>
      </c>
      <c r="AR456" s="12" t="s">
        <v>290</v>
      </c>
      <c r="AT456" s="12" t="s">
        <v>282</v>
      </c>
      <c r="AU456" s="12" t="s">
        <v>72</v>
      </c>
      <c r="AY456" s="12" t="s">
        <v>155</v>
      </c>
      <c r="BE456" s="99">
        <f>IF(O456="základní",K456,0)</f>
        <v>0</v>
      </c>
      <c r="BF456" s="99">
        <f>IF(O456="snížená",K456,0)</f>
        <v>0</v>
      </c>
      <c r="BG456" s="99">
        <f>IF(O456="zákl. přenesená",K456,0)</f>
        <v>0</v>
      </c>
      <c r="BH456" s="99">
        <f>IF(O456="sníž. přenesená",K456,0)</f>
        <v>0</v>
      </c>
      <c r="BI456" s="99">
        <f>IF(O456="nulová",K456,0)</f>
        <v>0</v>
      </c>
      <c r="BJ456" s="12" t="s">
        <v>80</v>
      </c>
      <c r="BK456" s="99">
        <f>ROUND(P456*H456,2)</f>
        <v>0</v>
      </c>
      <c r="BL456" s="12" t="s">
        <v>290</v>
      </c>
      <c r="BM456" s="12" t="s">
        <v>990</v>
      </c>
    </row>
    <row r="457" spans="2:65" s="1" customFormat="1">
      <c r="B457" s="30"/>
      <c r="C457" s="31"/>
      <c r="D457" s="198" t="s">
        <v>164</v>
      </c>
      <c r="E457" s="31"/>
      <c r="F457" s="199" t="s">
        <v>989</v>
      </c>
      <c r="G457" s="31"/>
      <c r="H457" s="31"/>
      <c r="I457" s="112"/>
      <c r="J457" s="112"/>
      <c r="K457" s="31"/>
      <c r="L457" s="31"/>
      <c r="M457" s="32"/>
      <c r="N457" s="200"/>
      <c r="O457" s="55"/>
      <c r="P457" s="55"/>
      <c r="Q457" s="55"/>
      <c r="R457" s="55"/>
      <c r="S457" s="55"/>
      <c r="T457" s="55"/>
      <c r="U457" s="55"/>
      <c r="V457" s="55"/>
      <c r="W457" s="55"/>
      <c r="X457" s="55"/>
      <c r="Y457" s="56"/>
      <c r="AT457" s="12" t="s">
        <v>164</v>
      </c>
      <c r="AU457" s="12" t="s">
        <v>72</v>
      </c>
    </row>
    <row r="458" spans="2:65" s="1" customFormat="1" ht="22.5" customHeight="1">
      <c r="B458" s="30"/>
      <c r="C458" s="204" t="s">
        <v>991</v>
      </c>
      <c r="D458" s="204" t="s">
        <v>282</v>
      </c>
      <c r="E458" s="205" t="s">
        <v>992</v>
      </c>
      <c r="F458" s="206" t="s">
        <v>993</v>
      </c>
      <c r="G458" s="207" t="s">
        <v>169</v>
      </c>
      <c r="H458" s="208">
        <v>0</v>
      </c>
      <c r="I458" s="209">
        <v>1392</v>
      </c>
      <c r="J458" s="210"/>
      <c r="K458" s="211">
        <f>ROUND(P458*H458,2)</f>
        <v>0</v>
      </c>
      <c r="L458" s="206" t="s">
        <v>161</v>
      </c>
      <c r="M458" s="212"/>
      <c r="N458" s="213" t="s">
        <v>1</v>
      </c>
      <c r="O458" s="194" t="s">
        <v>41</v>
      </c>
      <c r="P458" s="195">
        <f>I458+J458</f>
        <v>1392</v>
      </c>
      <c r="Q458" s="195">
        <f>ROUND(I458*H458,2)</f>
        <v>0</v>
      </c>
      <c r="R458" s="195">
        <f>ROUND(J458*H458,2)</f>
        <v>0</v>
      </c>
      <c r="S458" s="55"/>
      <c r="T458" s="196">
        <f>S458*H458</f>
        <v>0</v>
      </c>
      <c r="U458" s="196">
        <v>0</v>
      </c>
      <c r="V458" s="196">
        <f>U458*H458</f>
        <v>0</v>
      </c>
      <c r="W458" s="196">
        <v>0</v>
      </c>
      <c r="X458" s="196">
        <f>W458*H458</f>
        <v>0</v>
      </c>
      <c r="Y458" s="197" t="s">
        <v>1</v>
      </c>
      <c r="AR458" s="12" t="s">
        <v>290</v>
      </c>
      <c r="AT458" s="12" t="s">
        <v>282</v>
      </c>
      <c r="AU458" s="12" t="s">
        <v>72</v>
      </c>
      <c r="AY458" s="12" t="s">
        <v>155</v>
      </c>
      <c r="BE458" s="99">
        <f>IF(O458="základní",K458,0)</f>
        <v>0</v>
      </c>
      <c r="BF458" s="99">
        <f>IF(O458="snížená",K458,0)</f>
        <v>0</v>
      </c>
      <c r="BG458" s="99">
        <f>IF(O458="zákl. přenesená",K458,0)</f>
        <v>0</v>
      </c>
      <c r="BH458" s="99">
        <f>IF(O458="sníž. přenesená",K458,0)</f>
        <v>0</v>
      </c>
      <c r="BI458" s="99">
        <f>IF(O458="nulová",K458,0)</f>
        <v>0</v>
      </c>
      <c r="BJ458" s="12" t="s">
        <v>80</v>
      </c>
      <c r="BK458" s="99">
        <f>ROUND(P458*H458,2)</f>
        <v>0</v>
      </c>
      <c r="BL458" s="12" t="s">
        <v>290</v>
      </c>
      <c r="BM458" s="12" t="s">
        <v>994</v>
      </c>
    </row>
    <row r="459" spans="2:65" s="1" customFormat="1">
      <c r="B459" s="30"/>
      <c r="C459" s="31"/>
      <c r="D459" s="198" t="s">
        <v>164</v>
      </c>
      <c r="E459" s="31"/>
      <c r="F459" s="199" t="s">
        <v>993</v>
      </c>
      <c r="G459" s="31"/>
      <c r="H459" s="31"/>
      <c r="I459" s="112"/>
      <c r="J459" s="112"/>
      <c r="K459" s="31"/>
      <c r="L459" s="31"/>
      <c r="M459" s="32"/>
      <c r="N459" s="200"/>
      <c r="O459" s="55"/>
      <c r="P459" s="55"/>
      <c r="Q459" s="55"/>
      <c r="R459" s="55"/>
      <c r="S459" s="55"/>
      <c r="T459" s="55"/>
      <c r="U459" s="55"/>
      <c r="V459" s="55"/>
      <c r="W459" s="55"/>
      <c r="X459" s="55"/>
      <c r="Y459" s="56"/>
      <c r="AT459" s="12" t="s">
        <v>164</v>
      </c>
      <c r="AU459" s="12" t="s">
        <v>72</v>
      </c>
    </row>
    <row r="460" spans="2:65" s="1" customFormat="1" ht="22.5" customHeight="1">
      <c r="B460" s="30"/>
      <c r="C460" s="204" t="s">
        <v>995</v>
      </c>
      <c r="D460" s="204" t="s">
        <v>282</v>
      </c>
      <c r="E460" s="205" t="s">
        <v>996</v>
      </c>
      <c r="F460" s="206" t="s">
        <v>997</v>
      </c>
      <c r="G460" s="207" t="s">
        <v>169</v>
      </c>
      <c r="H460" s="208">
        <v>0</v>
      </c>
      <c r="I460" s="209">
        <v>470</v>
      </c>
      <c r="J460" s="210"/>
      <c r="K460" s="211">
        <f>ROUND(P460*H460,2)</f>
        <v>0</v>
      </c>
      <c r="L460" s="206" t="s">
        <v>161</v>
      </c>
      <c r="M460" s="212"/>
      <c r="N460" s="213" t="s">
        <v>1</v>
      </c>
      <c r="O460" s="194" t="s">
        <v>41</v>
      </c>
      <c r="P460" s="195">
        <f>I460+J460</f>
        <v>470</v>
      </c>
      <c r="Q460" s="195">
        <f>ROUND(I460*H460,2)</f>
        <v>0</v>
      </c>
      <c r="R460" s="195">
        <f>ROUND(J460*H460,2)</f>
        <v>0</v>
      </c>
      <c r="S460" s="55"/>
      <c r="T460" s="196">
        <f>S460*H460</f>
        <v>0</v>
      </c>
      <c r="U460" s="196">
        <v>0</v>
      </c>
      <c r="V460" s="196">
        <f>U460*H460</f>
        <v>0</v>
      </c>
      <c r="W460" s="196">
        <v>0</v>
      </c>
      <c r="X460" s="196">
        <f>W460*H460</f>
        <v>0</v>
      </c>
      <c r="Y460" s="197" t="s">
        <v>1</v>
      </c>
      <c r="AR460" s="12" t="s">
        <v>290</v>
      </c>
      <c r="AT460" s="12" t="s">
        <v>282</v>
      </c>
      <c r="AU460" s="12" t="s">
        <v>72</v>
      </c>
      <c r="AY460" s="12" t="s">
        <v>155</v>
      </c>
      <c r="BE460" s="99">
        <f>IF(O460="základní",K460,0)</f>
        <v>0</v>
      </c>
      <c r="BF460" s="99">
        <f>IF(O460="snížená",K460,0)</f>
        <v>0</v>
      </c>
      <c r="BG460" s="99">
        <f>IF(O460="zákl. přenesená",K460,0)</f>
        <v>0</v>
      </c>
      <c r="BH460" s="99">
        <f>IF(O460="sníž. přenesená",K460,0)</f>
        <v>0</v>
      </c>
      <c r="BI460" s="99">
        <f>IF(O460="nulová",K460,0)</f>
        <v>0</v>
      </c>
      <c r="BJ460" s="12" t="s">
        <v>80</v>
      </c>
      <c r="BK460" s="99">
        <f>ROUND(P460*H460,2)</f>
        <v>0</v>
      </c>
      <c r="BL460" s="12" t="s">
        <v>290</v>
      </c>
      <c r="BM460" s="12" t="s">
        <v>998</v>
      </c>
    </row>
    <row r="461" spans="2:65" s="1" customFormat="1">
      <c r="B461" s="30"/>
      <c r="C461" s="31"/>
      <c r="D461" s="198" t="s">
        <v>164</v>
      </c>
      <c r="E461" s="31"/>
      <c r="F461" s="199" t="s">
        <v>997</v>
      </c>
      <c r="G461" s="31"/>
      <c r="H461" s="31"/>
      <c r="I461" s="112"/>
      <c r="J461" s="112"/>
      <c r="K461" s="31"/>
      <c r="L461" s="31"/>
      <c r="M461" s="32"/>
      <c r="N461" s="200"/>
      <c r="O461" s="55"/>
      <c r="P461" s="55"/>
      <c r="Q461" s="55"/>
      <c r="R461" s="55"/>
      <c r="S461" s="55"/>
      <c r="T461" s="55"/>
      <c r="U461" s="55"/>
      <c r="V461" s="55"/>
      <c r="W461" s="55"/>
      <c r="X461" s="55"/>
      <c r="Y461" s="56"/>
      <c r="AT461" s="12" t="s">
        <v>164</v>
      </c>
      <c r="AU461" s="12" t="s">
        <v>72</v>
      </c>
    </row>
    <row r="462" spans="2:65" s="1" customFormat="1" ht="22.5" customHeight="1">
      <c r="B462" s="30"/>
      <c r="C462" s="204" t="s">
        <v>999</v>
      </c>
      <c r="D462" s="204" t="s">
        <v>282</v>
      </c>
      <c r="E462" s="205" t="s">
        <v>1000</v>
      </c>
      <c r="F462" s="206" t="s">
        <v>1001</v>
      </c>
      <c r="G462" s="207" t="s">
        <v>169</v>
      </c>
      <c r="H462" s="208">
        <v>0</v>
      </c>
      <c r="I462" s="209">
        <v>470</v>
      </c>
      <c r="J462" s="210"/>
      <c r="K462" s="211">
        <f>ROUND(P462*H462,2)</f>
        <v>0</v>
      </c>
      <c r="L462" s="206" t="s">
        <v>161</v>
      </c>
      <c r="M462" s="212"/>
      <c r="N462" s="213" t="s">
        <v>1</v>
      </c>
      <c r="O462" s="194" t="s">
        <v>41</v>
      </c>
      <c r="P462" s="195">
        <f>I462+J462</f>
        <v>470</v>
      </c>
      <c r="Q462" s="195">
        <f>ROUND(I462*H462,2)</f>
        <v>0</v>
      </c>
      <c r="R462" s="195">
        <f>ROUND(J462*H462,2)</f>
        <v>0</v>
      </c>
      <c r="S462" s="55"/>
      <c r="T462" s="196">
        <f>S462*H462</f>
        <v>0</v>
      </c>
      <c r="U462" s="196">
        <v>0</v>
      </c>
      <c r="V462" s="196">
        <f>U462*H462</f>
        <v>0</v>
      </c>
      <c r="W462" s="196">
        <v>0</v>
      </c>
      <c r="X462" s="196">
        <f>W462*H462</f>
        <v>0</v>
      </c>
      <c r="Y462" s="197" t="s">
        <v>1</v>
      </c>
      <c r="AR462" s="12" t="s">
        <v>290</v>
      </c>
      <c r="AT462" s="12" t="s">
        <v>282</v>
      </c>
      <c r="AU462" s="12" t="s">
        <v>72</v>
      </c>
      <c r="AY462" s="12" t="s">
        <v>155</v>
      </c>
      <c r="BE462" s="99">
        <f>IF(O462="základní",K462,0)</f>
        <v>0</v>
      </c>
      <c r="BF462" s="99">
        <f>IF(O462="snížená",K462,0)</f>
        <v>0</v>
      </c>
      <c r="BG462" s="99">
        <f>IF(O462="zákl. přenesená",K462,0)</f>
        <v>0</v>
      </c>
      <c r="BH462" s="99">
        <f>IF(O462="sníž. přenesená",K462,0)</f>
        <v>0</v>
      </c>
      <c r="BI462" s="99">
        <f>IF(O462="nulová",K462,0)</f>
        <v>0</v>
      </c>
      <c r="BJ462" s="12" t="s">
        <v>80</v>
      </c>
      <c r="BK462" s="99">
        <f>ROUND(P462*H462,2)</f>
        <v>0</v>
      </c>
      <c r="BL462" s="12" t="s">
        <v>290</v>
      </c>
      <c r="BM462" s="12" t="s">
        <v>1002</v>
      </c>
    </row>
    <row r="463" spans="2:65" s="1" customFormat="1">
      <c r="B463" s="30"/>
      <c r="C463" s="31"/>
      <c r="D463" s="198" t="s">
        <v>164</v>
      </c>
      <c r="E463" s="31"/>
      <c r="F463" s="199" t="s">
        <v>1001</v>
      </c>
      <c r="G463" s="31"/>
      <c r="H463" s="31"/>
      <c r="I463" s="112"/>
      <c r="J463" s="112"/>
      <c r="K463" s="31"/>
      <c r="L463" s="31"/>
      <c r="M463" s="32"/>
      <c r="N463" s="200"/>
      <c r="O463" s="55"/>
      <c r="P463" s="55"/>
      <c r="Q463" s="55"/>
      <c r="R463" s="55"/>
      <c r="S463" s="55"/>
      <c r="T463" s="55"/>
      <c r="U463" s="55"/>
      <c r="V463" s="55"/>
      <c r="W463" s="55"/>
      <c r="X463" s="55"/>
      <c r="Y463" s="56"/>
      <c r="AT463" s="12" t="s">
        <v>164</v>
      </c>
      <c r="AU463" s="12" t="s">
        <v>72</v>
      </c>
    </row>
    <row r="464" spans="2:65" s="1" customFormat="1" ht="22.5" customHeight="1">
      <c r="B464" s="30"/>
      <c r="C464" s="204" t="s">
        <v>1003</v>
      </c>
      <c r="D464" s="204" t="s">
        <v>282</v>
      </c>
      <c r="E464" s="205" t="s">
        <v>1004</v>
      </c>
      <c r="F464" s="206" t="s">
        <v>1005</v>
      </c>
      <c r="G464" s="207" t="s">
        <v>169</v>
      </c>
      <c r="H464" s="208">
        <v>0</v>
      </c>
      <c r="I464" s="209">
        <v>176</v>
      </c>
      <c r="J464" s="210"/>
      <c r="K464" s="211">
        <f>ROUND(P464*H464,2)</f>
        <v>0</v>
      </c>
      <c r="L464" s="206" t="s">
        <v>161</v>
      </c>
      <c r="M464" s="212"/>
      <c r="N464" s="213" t="s">
        <v>1</v>
      </c>
      <c r="O464" s="194" t="s">
        <v>41</v>
      </c>
      <c r="P464" s="195">
        <f>I464+J464</f>
        <v>176</v>
      </c>
      <c r="Q464" s="195">
        <f>ROUND(I464*H464,2)</f>
        <v>0</v>
      </c>
      <c r="R464" s="195">
        <f>ROUND(J464*H464,2)</f>
        <v>0</v>
      </c>
      <c r="S464" s="55"/>
      <c r="T464" s="196">
        <f>S464*H464</f>
        <v>0</v>
      </c>
      <c r="U464" s="196">
        <v>0</v>
      </c>
      <c r="V464" s="196">
        <f>U464*H464</f>
        <v>0</v>
      </c>
      <c r="W464" s="196">
        <v>0</v>
      </c>
      <c r="X464" s="196">
        <f>W464*H464</f>
        <v>0</v>
      </c>
      <c r="Y464" s="197" t="s">
        <v>1</v>
      </c>
      <c r="AR464" s="12" t="s">
        <v>290</v>
      </c>
      <c r="AT464" s="12" t="s">
        <v>282</v>
      </c>
      <c r="AU464" s="12" t="s">
        <v>72</v>
      </c>
      <c r="AY464" s="12" t="s">
        <v>155</v>
      </c>
      <c r="BE464" s="99">
        <f>IF(O464="základní",K464,0)</f>
        <v>0</v>
      </c>
      <c r="BF464" s="99">
        <f>IF(O464="snížená",K464,0)</f>
        <v>0</v>
      </c>
      <c r="BG464" s="99">
        <f>IF(O464="zákl. přenesená",K464,0)</f>
        <v>0</v>
      </c>
      <c r="BH464" s="99">
        <f>IF(O464="sníž. přenesená",K464,0)</f>
        <v>0</v>
      </c>
      <c r="BI464" s="99">
        <f>IF(O464="nulová",K464,0)</f>
        <v>0</v>
      </c>
      <c r="BJ464" s="12" t="s">
        <v>80</v>
      </c>
      <c r="BK464" s="99">
        <f>ROUND(P464*H464,2)</f>
        <v>0</v>
      </c>
      <c r="BL464" s="12" t="s">
        <v>290</v>
      </c>
      <c r="BM464" s="12" t="s">
        <v>1006</v>
      </c>
    </row>
    <row r="465" spans="2:65" s="1" customFormat="1">
      <c r="B465" s="30"/>
      <c r="C465" s="31"/>
      <c r="D465" s="198" t="s">
        <v>164</v>
      </c>
      <c r="E465" s="31"/>
      <c r="F465" s="199" t="s">
        <v>1005</v>
      </c>
      <c r="G465" s="31"/>
      <c r="H465" s="31"/>
      <c r="I465" s="112"/>
      <c r="J465" s="112"/>
      <c r="K465" s="31"/>
      <c r="L465" s="31"/>
      <c r="M465" s="32"/>
      <c r="N465" s="200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6"/>
      <c r="AT465" s="12" t="s">
        <v>164</v>
      </c>
      <c r="AU465" s="12" t="s">
        <v>72</v>
      </c>
    </row>
    <row r="466" spans="2:65" s="1" customFormat="1" ht="22.5" customHeight="1">
      <c r="B466" s="30"/>
      <c r="C466" s="204" t="s">
        <v>1007</v>
      </c>
      <c r="D466" s="204" t="s">
        <v>282</v>
      </c>
      <c r="E466" s="205" t="s">
        <v>1008</v>
      </c>
      <c r="F466" s="206" t="s">
        <v>1009</v>
      </c>
      <c r="G466" s="207" t="s">
        <v>169</v>
      </c>
      <c r="H466" s="208">
        <v>0</v>
      </c>
      <c r="I466" s="209">
        <v>176</v>
      </c>
      <c r="J466" s="210"/>
      <c r="K466" s="211">
        <f>ROUND(P466*H466,2)</f>
        <v>0</v>
      </c>
      <c r="L466" s="206" t="s">
        <v>161</v>
      </c>
      <c r="M466" s="212"/>
      <c r="N466" s="213" t="s">
        <v>1</v>
      </c>
      <c r="O466" s="194" t="s">
        <v>41</v>
      </c>
      <c r="P466" s="195">
        <f>I466+J466</f>
        <v>176</v>
      </c>
      <c r="Q466" s="195">
        <f>ROUND(I466*H466,2)</f>
        <v>0</v>
      </c>
      <c r="R466" s="195">
        <f>ROUND(J466*H466,2)</f>
        <v>0</v>
      </c>
      <c r="S466" s="55"/>
      <c r="T466" s="196">
        <f>S466*H466</f>
        <v>0</v>
      </c>
      <c r="U466" s="196">
        <v>0</v>
      </c>
      <c r="V466" s="196">
        <f>U466*H466</f>
        <v>0</v>
      </c>
      <c r="W466" s="196">
        <v>0</v>
      </c>
      <c r="X466" s="196">
        <f>W466*H466</f>
        <v>0</v>
      </c>
      <c r="Y466" s="197" t="s">
        <v>1</v>
      </c>
      <c r="AR466" s="12" t="s">
        <v>290</v>
      </c>
      <c r="AT466" s="12" t="s">
        <v>282</v>
      </c>
      <c r="AU466" s="12" t="s">
        <v>72</v>
      </c>
      <c r="AY466" s="12" t="s">
        <v>155</v>
      </c>
      <c r="BE466" s="99">
        <f>IF(O466="základní",K466,0)</f>
        <v>0</v>
      </c>
      <c r="BF466" s="99">
        <f>IF(O466="snížená",K466,0)</f>
        <v>0</v>
      </c>
      <c r="BG466" s="99">
        <f>IF(O466="zákl. přenesená",K466,0)</f>
        <v>0</v>
      </c>
      <c r="BH466" s="99">
        <f>IF(O466="sníž. přenesená",K466,0)</f>
        <v>0</v>
      </c>
      <c r="BI466" s="99">
        <f>IF(O466="nulová",K466,0)</f>
        <v>0</v>
      </c>
      <c r="BJ466" s="12" t="s">
        <v>80</v>
      </c>
      <c r="BK466" s="99">
        <f>ROUND(P466*H466,2)</f>
        <v>0</v>
      </c>
      <c r="BL466" s="12" t="s">
        <v>290</v>
      </c>
      <c r="BM466" s="12" t="s">
        <v>1010</v>
      </c>
    </row>
    <row r="467" spans="2:65" s="1" customFormat="1">
      <c r="B467" s="30"/>
      <c r="C467" s="31"/>
      <c r="D467" s="198" t="s">
        <v>164</v>
      </c>
      <c r="E467" s="31"/>
      <c r="F467" s="199" t="s">
        <v>1009</v>
      </c>
      <c r="G467" s="31"/>
      <c r="H467" s="31"/>
      <c r="I467" s="112"/>
      <c r="J467" s="112"/>
      <c r="K467" s="31"/>
      <c r="L467" s="31"/>
      <c r="M467" s="32"/>
      <c r="N467" s="200"/>
      <c r="O467" s="55"/>
      <c r="P467" s="55"/>
      <c r="Q467" s="55"/>
      <c r="R467" s="55"/>
      <c r="S467" s="55"/>
      <c r="T467" s="55"/>
      <c r="U467" s="55"/>
      <c r="V467" s="55"/>
      <c r="W467" s="55"/>
      <c r="X467" s="55"/>
      <c r="Y467" s="56"/>
      <c r="AT467" s="12" t="s">
        <v>164</v>
      </c>
      <c r="AU467" s="12" t="s">
        <v>72</v>
      </c>
    </row>
    <row r="468" spans="2:65" s="1" customFormat="1" ht="22.5" customHeight="1">
      <c r="B468" s="30"/>
      <c r="C468" s="204" t="s">
        <v>1011</v>
      </c>
      <c r="D468" s="204" t="s">
        <v>282</v>
      </c>
      <c r="E468" s="205" t="s">
        <v>1012</v>
      </c>
      <c r="F468" s="206" t="s">
        <v>1013</v>
      </c>
      <c r="G468" s="207" t="s">
        <v>169</v>
      </c>
      <c r="H468" s="208">
        <v>0</v>
      </c>
      <c r="I468" s="209">
        <v>967</v>
      </c>
      <c r="J468" s="210"/>
      <c r="K468" s="211">
        <f>ROUND(P468*H468,2)</f>
        <v>0</v>
      </c>
      <c r="L468" s="206" t="s">
        <v>161</v>
      </c>
      <c r="M468" s="212"/>
      <c r="N468" s="213" t="s">
        <v>1</v>
      </c>
      <c r="O468" s="194" t="s">
        <v>41</v>
      </c>
      <c r="P468" s="195">
        <f>I468+J468</f>
        <v>967</v>
      </c>
      <c r="Q468" s="195">
        <f>ROUND(I468*H468,2)</f>
        <v>0</v>
      </c>
      <c r="R468" s="195">
        <f>ROUND(J468*H468,2)</f>
        <v>0</v>
      </c>
      <c r="S468" s="55"/>
      <c r="T468" s="196">
        <f>S468*H468</f>
        <v>0</v>
      </c>
      <c r="U468" s="196">
        <v>0</v>
      </c>
      <c r="V468" s="196">
        <f>U468*H468</f>
        <v>0</v>
      </c>
      <c r="W468" s="196">
        <v>0</v>
      </c>
      <c r="X468" s="196">
        <f>W468*H468</f>
        <v>0</v>
      </c>
      <c r="Y468" s="197" t="s">
        <v>1</v>
      </c>
      <c r="AR468" s="12" t="s">
        <v>290</v>
      </c>
      <c r="AT468" s="12" t="s">
        <v>282</v>
      </c>
      <c r="AU468" s="12" t="s">
        <v>72</v>
      </c>
      <c r="AY468" s="12" t="s">
        <v>155</v>
      </c>
      <c r="BE468" s="99">
        <f>IF(O468="základní",K468,0)</f>
        <v>0</v>
      </c>
      <c r="BF468" s="99">
        <f>IF(O468="snížená",K468,0)</f>
        <v>0</v>
      </c>
      <c r="BG468" s="99">
        <f>IF(O468="zákl. přenesená",K468,0)</f>
        <v>0</v>
      </c>
      <c r="BH468" s="99">
        <f>IF(O468="sníž. přenesená",K468,0)</f>
        <v>0</v>
      </c>
      <c r="BI468" s="99">
        <f>IF(O468="nulová",K468,0)</f>
        <v>0</v>
      </c>
      <c r="BJ468" s="12" t="s">
        <v>80</v>
      </c>
      <c r="BK468" s="99">
        <f>ROUND(P468*H468,2)</f>
        <v>0</v>
      </c>
      <c r="BL468" s="12" t="s">
        <v>290</v>
      </c>
      <c r="BM468" s="12" t="s">
        <v>1014</v>
      </c>
    </row>
    <row r="469" spans="2:65" s="1" customFormat="1">
      <c r="B469" s="30"/>
      <c r="C469" s="31"/>
      <c r="D469" s="198" t="s">
        <v>164</v>
      </c>
      <c r="E469" s="31"/>
      <c r="F469" s="199" t="s">
        <v>1013</v>
      </c>
      <c r="G469" s="31"/>
      <c r="H469" s="31"/>
      <c r="I469" s="112"/>
      <c r="J469" s="112"/>
      <c r="K469" s="31"/>
      <c r="L469" s="31"/>
      <c r="M469" s="32"/>
      <c r="N469" s="200"/>
      <c r="O469" s="55"/>
      <c r="P469" s="55"/>
      <c r="Q469" s="55"/>
      <c r="R469" s="55"/>
      <c r="S469" s="55"/>
      <c r="T469" s="55"/>
      <c r="U469" s="55"/>
      <c r="V469" s="55"/>
      <c r="W469" s="55"/>
      <c r="X469" s="55"/>
      <c r="Y469" s="56"/>
      <c r="AT469" s="12" t="s">
        <v>164</v>
      </c>
      <c r="AU469" s="12" t="s">
        <v>72</v>
      </c>
    </row>
    <row r="470" spans="2:65" s="1" customFormat="1" ht="22.5" customHeight="1">
      <c r="B470" s="30"/>
      <c r="C470" s="204" t="s">
        <v>1015</v>
      </c>
      <c r="D470" s="204" t="s">
        <v>282</v>
      </c>
      <c r="E470" s="205" t="s">
        <v>1016</v>
      </c>
      <c r="F470" s="206" t="s">
        <v>1017</v>
      </c>
      <c r="G470" s="207" t="s">
        <v>1018</v>
      </c>
      <c r="H470" s="208">
        <v>0</v>
      </c>
      <c r="I470" s="209">
        <v>1470</v>
      </c>
      <c r="J470" s="210"/>
      <c r="K470" s="211">
        <f>ROUND(P470*H470,2)</f>
        <v>0</v>
      </c>
      <c r="L470" s="206" t="s">
        <v>161</v>
      </c>
      <c r="M470" s="212"/>
      <c r="N470" s="213" t="s">
        <v>1</v>
      </c>
      <c r="O470" s="194" t="s">
        <v>41</v>
      </c>
      <c r="P470" s="195">
        <f>I470+J470</f>
        <v>1470</v>
      </c>
      <c r="Q470" s="195">
        <f>ROUND(I470*H470,2)</f>
        <v>0</v>
      </c>
      <c r="R470" s="195">
        <f>ROUND(J470*H470,2)</f>
        <v>0</v>
      </c>
      <c r="S470" s="55"/>
      <c r="T470" s="196">
        <f>S470*H470</f>
        <v>0</v>
      </c>
      <c r="U470" s="196">
        <v>0</v>
      </c>
      <c r="V470" s="196">
        <f>U470*H470</f>
        <v>0</v>
      </c>
      <c r="W470" s="196">
        <v>0</v>
      </c>
      <c r="X470" s="196">
        <f>W470*H470</f>
        <v>0</v>
      </c>
      <c r="Y470" s="197" t="s">
        <v>1</v>
      </c>
      <c r="AR470" s="12" t="s">
        <v>290</v>
      </c>
      <c r="AT470" s="12" t="s">
        <v>282</v>
      </c>
      <c r="AU470" s="12" t="s">
        <v>72</v>
      </c>
      <c r="AY470" s="12" t="s">
        <v>155</v>
      </c>
      <c r="BE470" s="99">
        <f>IF(O470="základní",K470,0)</f>
        <v>0</v>
      </c>
      <c r="BF470" s="99">
        <f>IF(O470="snížená",K470,0)</f>
        <v>0</v>
      </c>
      <c r="BG470" s="99">
        <f>IF(O470="zákl. přenesená",K470,0)</f>
        <v>0</v>
      </c>
      <c r="BH470" s="99">
        <f>IF(O470="sníž. přenesená",K470,0)</f>
        <v>0</v>
      </c>
      <c r="BI470" s="99">
        <f>IF(O470="nulová",K470,0)</f>
        <v>0</v>
      </c>
      <c r="BJ470" s="12" t="s">
        <v>80</v>
      </c>
      <c r="BK470" s="99">
        <f>ROUND(P470*H470,2)</f>
        <v>0</v>
      </c>
      <c r="BL470" s="12" t="s">
        <v>290</v>
      </c>
      <c r="BM470" s="12" t="s">
        <v>1019</v>
      </c>
    </row>
    <row r="471" spans="2:65" s="1" customFormat="1">
      <c r="B471" s="30"/>
      <c r="C471" s="31"/>
      <c r="D471" s="198" t="s">
        <v>164</v>
      </c>
      <c r="E471" s="31"/>
      <c r="F471" s="199" t="s">
        <v>1017</v>
      </c>
      <c r="G471" s="31"/>
      <c r="H471" s="31"/>
      <c r="I471" s="112"/>
      <c r="J471" s="112"/>
      <c r="K471" s="31"/>
      <c r="L471" s="31"/>
      <c r="M471" s="32"/>
      <c r="N471" s="200"/>
      <c r="O471" s="55"/>
      <c r="P471" s="55"/>
      <c r="Q471" s="55"/>
      <c r="R471" s="55"/>
      <c r="S471" s="55"/>
      <c r="T471" s="55"/>
      <c r="U471" s="55"/>
      <c r="V471" s="55"/>
      <c r="W471" s="55"/>
      <c r="X471" s="55"/>
      <c r="Y471" s="56"/>
      <c r="AT471" s="12" t="s">
        <v>164</v>
      </c>
      <c r="AU471" s="12" t="s">
        <v>72</v>
      </c>
    </row>
    <row r="472" spans="2:65" s="1" customFormat="1" ht="22.5" customHeight="1">
      <c r="B472" s="30"/>
      <c r="C472" s="204" t="s">
        <v>1020</v>
      </c>
      <c r="D472" s="204" t="s">
        <v>282</v>
      </c>
      <c r="E472" s="205" t="s">
        <v>1021</v>
      </c>
      <c r="F472" s="206" t="s">
        <v>1022</v>
      </c>
      <c r="G472" s="207" t="s">
        <v>1018</v>
      </c>
      <c r="H472" s="208">
        <v>0</v>
      </c>
      <c r="I472" s="209">
        <v>1039</v>
      </c>
      <c r="J472" s="210"/>
      <c r="K472" s="211">
        <f>ROUND(P472*H472,2)</f>
        <v>0</v>
      </c>
      <c r="L472" s="206" t="s">
        <v>161</v>
      </c>
      <c r="M472" s="212"/>
      <c r="N472" s="213" t="s">
        <v>1</v>
      </c>
      <c r="O472" s="194" t="s">
        <v>41</v>
      </c>
      <c r="P472" s="195">
        <f>I472+J472</f>
        <v>1039</v>
      </c>
      <c r="Q472" s="195">
        <f>ROUND(I472*H472,2)</f>
        <v>0</v>
      </c>
      <c r="R472" s="195">
        <f>ROUND(J472*H472,2)</f>
        <v>0</v>
      </c>
      <c r="S472" s="55"/>
      <c r="T472" s="196">
        <f>S472*H472</f>
        <v>0</v>
      </c>
      <c r="U472" s="196">
        <v>0</v>
      </c>
      <c r="V472" s="196">
        <f>U472*H472</f>
        <v>0</v>
      </c>
      <c r="W472" s="196">
        <v>0</v>
      </c>
      <c r="X472" s="196">
        <f>W472*H472</f>
        <v>0</v>
      </c>
      <c r="Y472" s="197" t="s">
        <v>1</v>
      </c>
      <c r="AR472" s="12" t="s">
        <v>290</v>
      </c>
      <c r="AT472" s="12" t="s">
        <v>282</v>
      </c>
      <c r="AU472" s="12" t="s">
        <v>72</v>
      </c>
      <c r="AY472" s="12" t="s">
        <v>155</v>
      </c>
      <c r="BE472" s="99">
        <f>IF(O472="základní",K472,0)</f>
        <v>0</v>
      </c>
      <c r="BF472" s="99">
        <f>IF(O472="snížená",K472,0)</f>
        <v>0</v>
      </c>
      <c r="BG472" s="99">
        <f>IF(O472="zákl. přenesená",K472,0)</f>
        <v>0</v>
      </c>
      <c r="BH472" s="99">
        <f>IF(O472="sníž. přenesená",K472,0)</f>
        <v>0</v>
      </c>
      <c r="BI472" s="99">
        <f>IF(O472="nulová",K472,0)</f>
        <v>0</v>
      </c>
      <c r="BJ472" s="12" t="s">
        <v>80</v>
      </c>
      <c r="BK472" s="99">
        <f>ROUND(P472*H472,2)</f>
        <v>0</v>
      </c>
      <c r="BL472" s="12" t="s">
        <v>290</v>
      </c>
      <c r="BM472" s="12" t="s">
        <v>1023</v>
      </c>
    </row>
    <row r="473" spans="2:65" s="1" customFormat="1">
      <c r="B473" s="30"/>
      <c r="C473" s="31"/>
      <c r="D473" s="198" t="s">
        <v>164</v>
      </c>
      <c r="E473" s="31"/>
      <c r="F473" s="199" t="s">
        <v>1022</v>
      </c>
      <c r="G473" s="31"/>
      <c r="H473" s="31"/>
      <c r="I473" s="112"/>
      <c r="J473" s="112"/>
      <c r="K473" s="31"/>
      <c r="L473" s="31"/>
      <c r="M473" s="32"/>
      <c r="N473" s="200"/>
      <c r="O473" s="55"/>
      <c r="P473" s="55"/>
      <c r="Q473" s="55"/>
      <c r="R473" s="55"/>
      <c r="S473" s="55"/>
      <c r="T473" s="55"/>
      <c r="U473" s="55"/>
      <c r="V473" s="55"/>
      <c r="W473" s="55"/>
      <c r="X473" s="55"/>
      <c r="Y473" s="56"/>
      <c r="AT473" s="12" t="s">
        <v>164</v>
      </c>
      <c r="AU473" s="12" t="s">
        <v>72</v>
      </c>
    </row>
    <row r="474" spans="2:65" s="1" customFormat="1" ht="22.5" customHeight="1">
      <c r="B474" s="30"/>
      <c r="C474" s="204" t="s">
        <v>1024</v>
      </c>
      <c r="D474" s="204" t="s">
        <v>282</v>
      </c>
      <c r="E474" s="205" t="s">
        <v>1025</v>
      </c>
      <c r="F474" s="206" t="s">
        <v>1026</v>
      </c>
      <c r="G474" s="207" t="s">
        <v>169</v>
      </c>
      <c r="H474" s="208">
        <v>0</v>
      </c>
      <c r="I474" s="209">
        <v>20286</v>
      </c>
      <c r="J474" s="210"/>
      <c r="K474" s="211">
        <f>ROUND(P474*H474,2)</f>
        <v>0</v>
      </c>
      <c r="L474" s="206" t="s">
        <v>161</v>
      </c>
      <c r="M474" s="212"/>
      <c r="N474" s="213" t="s">
        <v>1</v>
      </c>
      <c r="O474" s="194" t="s">
        <v>41</v>
      </c>
      <c r="P474" s="195">
        <f>I474+J474</f>
        <v>20286</v>
      </c>
      <c r="Q474" s="195">
        <f>ROUND(I474*H474,2)</f>
        <v>0</v>
      </c>
      <c r="R474" s="195">
        <f>ROUND(J474*H474,2)</f>
        <v>0</v>
      </c>
      <c r="S474" s="55"/>
      <c r="T474" s="196">
        <f>S474*H474</f>
        <v>0</v>
      </c>
      <c r="U474" s="196">
        <v>0</v>
      </c>
      <c r="V474" s="196">
        <f>U474*H474</f>
        <v>0</v>
      </c>
      <c r="W474" s="196">
        <v>0</v>
      </c>
      <c r="X474" s="196">
        <f>W474*H474</f>
        <v>0</v>
      </c>
      <c r="Y474" s="197" t="s">
        <v>1</v>
      </c>
      <c r="AR474" s="12" t="s">
        <v>290</v>
      </c>
      <c r="AT474" s="12" t="s">
        <v>282</v>
      </c>
      <c r="AU474" s="12" t="s">
        <v>72</v>
      </c>
      <c r="AY474" s="12" t="s">
        <v>155</v>
      </c>
      <c r="BE474" s="99">
        <f>IF(O474="základní",K474,0)</f>
        <v>0</v>
      </c>
      <c r="BF474" s="99">
        <f>IF(O474="snížená",K474,0)</f>
        <v>0</v>
      </c>
      <c r="BG474" s="99">
        <f>IF(O474="zákl. přenesená",K474,0)</f>
        <v>0</v>
      </c>
      <c r="BH474" s="99">
        <f>IF(O474="sníž. přenesená",K474,0)</f>
        <v>0</v>
      </c>
      <c r="BI474" s="99">
        <f>IF(O474="nulová",K474,0)</f>
        <v>0</v>
      </c>
      <c r="BJ474" s="12" t="s">
        <v>80</v>
      </c>
      <c r="BK474" s="99">
        <f>ROUND(P474*H474,2)</f>
        <v>0</v>
      </c>
      <c r="BL474" s="12" t="s">
        <v>290</v>
      </c>
      <c r="BM474" s="12" t="s">
        <v>1027</v>
      </c>
    </row>
    <row r="475" spans="2:65" s="1" customFormat="1">
      <c r="B475" s="30"/>
      <c r="C475" s="31"/>
      <c r="D475" s="198" t="s">
        <v>164</v>
      </c>
      <c r="E475" s="31"/>
      <c r="F475" s="199" t="s">
        <v>1026</v>
      </c>
      <c r="G475" s="31"/>
      <c r="H475" s="31"/>
      <c r="I475" s="112"/>
      <c r="J475" s="112"/>
      <c r="K475" s="31"/>
      <c r="L475" s="31"/>
      <c r="M475" s="32"/>
      <c r="N475" s="200"/>
      <c r="O475" s="55"/>
      <c r="P475" s="55"/>
      <c r="Q475" s="55"/>
      <c r="R475" s="55"/>
      <c r="S475" s="55"/>
      <c r="T475" s="55"/>
      <c r="U475" s="55"/>
      <c r="V475" s="55"/>
      <c r="W475" s="55"/>
      <c r="X475" s="55"/>
      <c r="Y475" s="56"/>
      <c r="AT475" s="12" t="s">
        <v>164</v>
      </c>
      <c r="AU475" s="12" t="s">
        <v>72</v>
      </c>
    </row>
    <row r="476" spans="2:65" s="1" customFormat="1" ht="22.5" customHeight="1">
      <c r="B476" s="30"/>
      <c r="C476" s="204" t="s">
        <v>1028</v>
      </c>
      <c r="D476" s="204" t="s">
        <v>282</v>
      </c>
      <c r="E476" s="205" t="s">
        <v>1029</v>
      </c>
      <c r="F476" s="206" t="s">
        <v>1030</v>
      </c>
      <c r="G476" s="207" t="s">
        <v>169</v>
      </c>
      <c r="H476" s="208">
        <v>0</v>
      </c>
      <c r="I476" s="209">
        <v>12544</v>
      </c>
      <c r="J476" s="210"/>
      <c r="K476" s="211">
        <f>ROUND(P476*H476,2)</f>
        <v>0</v>
      </c>
      <c r="L476" s="206" t="s">
        <v>161</v>
      </c>
      <c r="M476" s="212"/>
      <c r="N476" s="213" t="s">
        <v>1</v>
      </c>
      <c r="O476" s="194" t="s">
        <v>41</v>
      </c>
      <c r="P476" s="195">
        <f>I476+J476</f>
        <v>12544</v>
      </c>
      <c r="Q476" s="195">
        <f>ROUND(I476*H476,2)</f>
        <v>0</v>
      </c>
      <c r="R476" s="195">
        <f>ROUND(J476*H476,2)</f>
        <v>0</v>
      </c>
      <c r="S476" s="55"/>
      <c r="T476" s="196">
        <f>S476*H476</f>
        <v>0</v>
      </c>
      <c r="U476" s="196">
        <v>0</v>
      </c>
      <c r="V476" s="196">
        <f>U476*H476</f>
        <v>0</v>
      </c>
      <c r="W476" s="196">
        <v>0</v>
      </c>
      <c r="X476" s="196">
        <f>W476*H476</f>
        <v>0</v>
      </c>
      <c r="Y476" s="197" t="s">
        <v>1</v>
      </c>
      <c r="AR476" s="12" t="s">
        <v>290</v>
      </c>
      <c r="AT476" s="12" t="s">
        <v>282</v>
      </c>
      <c r="AU476" s="12" t="s">
        <v>72</v>
      </c>
      <c r="AY476" s="12" t="s">
        <v>155</v>
      </c>
      <c r="BE476" s="99">
        <f>IF(O476="základní",K476,0)</f>
        <v>0</v>
      </c>
      <c r="BF476" s="99">
        <f>IF(O476="snížená",K476,0)</f>
        <v>0</v>
      </c>
      <c r="BG476" s="99">
        <f>IF(O476="zákl. přenesená",K476,0)</f>
        <v>0</v>
      </c>
      <c r="BH476" s="99">
        <f>IF(O476="sníž. přenesená",K476,0)</f>
        <v>0</v>
      </c>
      <c r="BI476" s="99">
        <f>IF(O476="nulová",K476,0)</f>
        <v>0</v>
      </c>
      <c r="BJ476" s="12" t="s">
        <v>80</v>
      </c>
      <c r="BK476" s="99">
        <f>ROUND(P476*H476,2)</f>
        <v>0</v>
      </c>
      <c r="BL476" s="12" t="s">
        <v>290</v>
      </c>
      <c r="BM476" s="12" t="s">
        <v>1031</v>
      </c>
    </row>
    <row r="477" spans="2:65" s="1" customFormat="1">
      <c r="B477" s="30"/>
      <c r="C477" s="31"/>
      <c r="D477" s="198" t="s">
        <v>164</v>
      </c>
      <c r="E477" s="31"/>
      <c r="F477" s="199" t="s">
        <v>1030</v>
      </c>
      <c r="G477" s="31"/>
      <c r="H477" s="31"/>
      <c r="I477" s="112"/>
      <c r="J477" s="112"/>
      <c r="K477" s="31"/>
      <c r="L477" s="31"/>
      <c r="M477" s="32"/>
      <c r="N477" s="200"/>
      <c r="O477" s="55"/>
      <c r="P477" s="55"/>
      <c r="Q477" s="55"/>
      <c r="R477" s="55"/>
      <c r="S477" s="55"/>
      <c r="T477" s="55"/>
      <c r="U477" s="55"/>
      <c r="V477" s="55"/>
      <c r="W477" s="55"/>
      <c r="X477" s="55"/>
      <c r="Y477" s="56"/>
      <c r="AT477" s="12" t="s">
        <v>164</v>
      </c>
      <c r="AU477" s="12" t="s">
        <v>72</v>
      </c>
    </row>
    <row r="478" spans="2:65" s="1" customFormat="1" ht="22.5" customHeight="1">
      <c r="B478" s="30"/>
      <c r="C478" s="204" t="s">
        <v>1032</v>
      </c>
      <c r="D478" s="204" t="s">
        <v>282</v>
      </c>
      <c r="E478" s="205" t="s">
        <v>1033</v>
      </c>
      <c r="F478" s="206" t="s">
        <v>1034</v>
      </c>
      <c r="G478" s="207" t="s">
        <v>169</v>
      </c>
      <c r="H478" s="208">
        <v>0</v>
      </c>
      <c r="I478" s="209">
        <v>370</v>
      </c>
      <c r="J478" s="210"/>
      <c r="K478" s="211">
        <f>ROUND(P478*H478,2)</f>
        <v>0</v>
      </c>
      <c r="L478" s="206" t="s">
        <v>161</v>
      </c>
      <c r="M478" s="212"/>
      <c r="N478" s="213" t="s">
        <v>1</v>
      </c>
      <c r="O478" s="194" t="s">
        <v>41</v>
      </c>
      <c r="P478" s="195">
        <f>I478+J478</f>
        <v>370</v>
      </c>
      <c r="Q478" s="195">
        <f>ROUND(I478*H478,2)</f>
        <v>0</v>
      </c>
      <c r="R478" s="195">
        <f>ROUND(J478*H478,2)</f>
        <v>0</v>
      </c>
      <c r="S478" s="55"/>
      <c r="T478" s="196">
        <f>S478*H478</f>
        <v>0</v>
      </c>
      <c r="U478" s="196">
        <v>0</v>
      </c>
      <c r="V478" s="196">
        <f>U478*H478</f>
        <v>0</v>
      </c>
      <c r="W478" s="196">
        <v>0</v>
      </c>
      <c r="X478" s="196">
        <f>W478*H478</f>
        <v>0</v>
      </c>
      <c r="Y478" s="197" t="s">
        <v>1</v>
      </c>
      <c r="AR478" s="12" t="s">
        <v>290</v>
      </c>
      <c r="AT478" s="12" t="s">
        <v>282</v>
      </c>
      <c r="AU478" s="12" t="s">
        <v>72</v>
      </c>
      <c r="AY478" s="12" t="s">
        <v>155</v>
      </c>
      <c r="BE478" s="99">
        <f>IF(O478="základní",K478,0)</f>
        <v>0</v>
      </c>
      <c r="BF478" s="99">
        <f>IF(O478="snížená",K478,0)</f>
        <v>0</v>
      </c>
      <c r="BG478" s="99">
        <f>IF(O478="zákl. přenesená",K478,0)</f>
        <v>0</v>
      </c>
      <c r="BH478" s="99">
        <f>IF(O478="sníž. přenesená",K478,0)</f>
        <v>0</v>
      </c>
      <c r="BI478" s="99">
        <f>IF(O478="nulová",K478,0)</f>
        <v>0</v>
      </c>
      <c r="BJ478" s="12" t="s">
        <v>80</v>
      </c>
      <c r="BK478" s="99">
        <f>ROUND(P478*H478,2)</f>
        <v>0</v>
      </c>
      <c r="BL478" s="12" t="s">
        <v>290</v>
      </c>
      <c r="BM478" s="12" t="s">
        <v>1035</v>
      </c>
    </row>
    <row r="479" spans="2:65" s="1" customFormat="1">
      <c r="B479" s="30"/>
      <c r="C479" s="31"/>
      <c r="D479" s="198" t="s">
        <v>164</v>
      </c>
      <c r="E479" s="31"/>
      <c r="F479" s="199" t="s">
        <v>1034</v>
      </c>
      <c r="G479" s="31"/>
      <c r="H479" s="31"/>
      <c r="I479" s="112"/>
      <c r="J479" s="112"/>
      <c r="K479" s="31"/>
      <c r="L479" s="31"/>
      <c r="M479" s="32"/>
      <c r="N479" s="200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6"/>
      <c r="AT479" s="12" t="s">
        <v>164</v>
      </c>
      <c r="AU479" s="12" t="s">
        <v>72</v>
      </c>
    </row>
    <row r="480" spans="2:65" s="1" customFormat="1" ht="22.5" customHeight="1">
      <c r="B480" s="30"/>
      <c r="C480" s="204" t="s">
        <v>1036</v>
      </c>
      <c r="D480" s="204" t="s">
        <v>282</v>
      </c>
      <c r="E480" s="205" t="s">
        <v>1037</v>
      </c>
      <c r="F480" s="206" t="s">
        <v>1038</v>
      </c>
      <c r="G480" s="207" t="s">
        <v>169</v>
      </c>
      <c r="H480" s="208">
        <v>0</v>
      </c>
      <c r="I480" s="209">
        <v>812</v>
      </c>
      <c r="J480" s="210"/>
      <c r="K480" s="211">
        <f>ROUND(P480*H480,2)</f>
        <v>0</v>
      </c>
      <c r="L480" s="206" t="s">
        <v>161</v>
      </c>
      <c r="M480" s="212"/>
      <c r="N480" s="213" t="s">
        <v>1</v>
      </c>
      <c r="O480" s="194" t="s">
        <v>41</v>
      </c>
      <c r="P480" s="195">
        <f>I480+J480</f>
        <v>812</v>
      </c>
      <c r="Q480" s="195">
        <f>ROUND(I480*H480,2)</f>
        <v>0</v>
      </c>
      <c r="R480" s="195">
        <f>ROUND(J480*H480,2)</f>
        <v>0</v>
      </c>
      <c r="S480" s="55"/>
      <c r="T480" s="196">
        <f>S480*H480</f>
        <v>0</v>
      </c>
      <c r="U480" s="196">
        <v>0</v>
      </c>
      <c r="V480" s="196">
        <f>U480*H480</f>
        <v>0</v>
      </c>
      <c r="W480" s="196">
        <v>0</v>
      </c>
      <c r="X480" s="196">
        <f>W480*H480</f>
        <v>0</v>
      </c>
      <c r="Y480" s="197" t="s">
        <v>1</v>
      </c>
      <c r="AR480" s="12" t="s">
        <v>290</v>
      </c>
      <c r="AT480" s="12" t="s">
        <v>282</v>
      </c>
      <c r="AU480" s="12" t="s">
        <v>72</v>
      </c>
      <c r="AY480" s="12" t="s">
        <v>155</v>
      </c>
      <c r="BE480" s="99">
        <f>IF(O480="základní",K480,0)</f>
        <v>0</v>
      </c>
      <c r="BF480" s="99">
        <f>IF(O480="snížená",K480,0)</f>
        <v>0</v>
      </c>
      <c r="BG480" s="99">
        <f>IF(O480="zákl. přenesená",K480,0)</f>
        <v>0</v>
      </c>
      <c r="BH480" s="99">
        <f>IF(O480="sníž. přenesená",K480,0)</f>
        <v>0</v>
      </c>
      <c r="BI480" s="99">
        <f>IF(O480="nulová",K480,0)</f>
        <v>0</v>
      </c>
      <c r="BJ480" s="12" t="s">
        <v>80</v>
      </c>
      <c r="BK480" s="99">
        <f>ROUND(P480*H480,2)</f>
        <v>0</v>
      </c>
      <c r="BL480" s="12" t="s">
        <v>290</v>
      </c>
      <c r="BM480" s="12" t="s">
        <v>1039</v>
      </c>
    </row>
    <row r="481" spans="2:65" s="1" customFormat="1">
      <c r="B481" s="30"/>
      <c r="C481" s="31"/>
      <c r="D481" s="198" t="s">
        <v>164</v>
      </c>
      <c r="E481" s="31"/>
      <c r="F481" s="199" t="s">
        <v>1038</v>
      </c>
      <c r="G481" s="31"/>
      <c r="H481" s="31"/>
      <c r="I481" s="112"/>
      <c r="J481" s="112"/>
      <c r="K481" s="31"/>
      <c r="L481" s="31"/>
      <c r="M481" s="32"/>
      <c r="N481" s="200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6"/>
      <c r="AT481" s="12" t="s">
        <v>164</v>
      </c>
      <c r="AU481" s="12" t="s">
        <v>72</v>
      </c>
    </row>
    <row r="482" spans="2:65" s="1" customFormat="1" ht="22.5" customHeight="1">
      <c r="B482" s="30"/>
      <c r="C482" s="204" t="s">
        <v>1040</v>
      </c>
      <c r="D482" s="204" t="s">
        <v>282</v>
      </c>
      <c r="E482" s="205" t="s">
        <v>1041</v>
      </c>
      <c r="F482" s="206" t="s">
        <v>1042</v>
      </c>
      <c r="G482" s="207" t="s">
        <v>169</v>
      </c>
      <c r="H482" s="208">
        <v>0</v>
      </c>
      <c r="I482" s="209">
        <v>735</v>
      </c>
      <c r="J482" s="210"/>
      <c r="K482" s="211">
        <f>ROUND(P482*H482,2)</f>
        <v>0</v>
      </c>
      <c r="L482" s="206" t="s">
        <v>161</v>
      </c>
      <c r="M482" s="212"/>
      <c r="N482" s="213" t="s">
        <v>1</v>
      </c>
      <c r="O482" s="194" t="s">
        <v>41</v>
      </c>
      <c r="P482" s="195">
        <f>I482+J482</f>
        <v>735</v>
      </c>
      <c r="Q482" s="195">
        <f>ROUND(I482*H482,2)</f>
        <v>0</v>
      </c>
      <c r="R482" s="195">
        <f>ROUND(J482*H482,2)</f>
        <v>0</v>
      </c>
      <c r="S482" s="55"/>
      <c r="T482" s="196">
        <f>S482*H482</f>
        <v>0</v>
      </c>
      <c r="U482" s="196">
        <v>0</v>
      </c>
      <c r="V482" s="196">
        <f>U482*H482</f>
        <v>0</v>
      </c>
      <c r="W482" s="196">
        <v>0</v>
      </c>
      <c r="X482" s="196">
        <f>W482*H482</f>
        <v>0</v>
      </c>
      <c r="Y482" s="197" t="s">
        <v>1</v>
      </c>
      <c r="AR482" s="12" t="s">
        <v>290</v>
      </c>
      <c r="AT482" s="12" t="s">
        <v>282</v>
      </c>
      <c r="AU482" s="12" t="s">
        <v>72</v>
      </c>
      <c r="AY482" s="12" t="s">
        <v>155</v>
      </c>
      <c r="BE482" s="99">
        <f>IF(O482="základní",K482,0)</f>
        <v>0</v>
      </c>
      <c r="BF482" s="99">
        <f>IF(O482="snížená",K482,0)</f>
        <v>0</v>
      </c>
      <c r="BG482" s="99">
        <f>IF(O482="zákl. přenesená",K482,0)</f>
        <v>0</v>
      </c>
      <c r="BH482" s="99">
        <f>IF(O482="sníž. přenesená",K482,0)</f>
        <v>0</v>
      </c>
      <c r="BI482" s="99">
        <f>IF(O482="nulová",K482,0)</f>
        <v>0</v>
      </c>
      <c r="BJ482" s="12" t="s">
        <v>80</v>
      </c>
      <c r="BK482" s="99">
        <f>ROUND(P482*H482,2)</f>
        <v>0</v>
      </c>
      <c r="BL482" s="12" t="s">
        <v>290</v>
      </c>
      <c r="BM482" s="12" t="s">
        <v>1043</v>
      </c>
    </row>
    <row r="483" spans="2:65" s="1" customFormat="1">
      <c r="B483" s="30"/>
      <c r="C483" s="31"/>
      <c r="D483" s="198" t="s">
        <v>164</v>
      </c>
      <c r="E483" s="31"/>
      <c r="F483" s="199" t="s">
        <v>1042</v>
      </c>
      <c r="G483" s="31"/>
      <c r="H483" s="31"/>
      <c r="I483" s="112"/>
      <c r="J483" s="112"/>
      <c r="K483" s="31"/>
      <c r="L483" s="31"/>
      <c r="M483" s="32"/>
      <c r="N483" s="200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6"/>
      <c r="AT483" s="12" t="s">
        <v>164</v>
      </c>
      <c r="AU483" s="12" t="s">
        <v>72</v>
      </c>
    </row>
    <row r="484" spans="2:65" s="1" customFormat="1" ht="22.5" customHeight="1">
      <c r="B484" s="30"/>
      <c r="C484" s="204" t="s">
        <v>1044</v>
      </c>
      <c r="D484" s="204" t="s">
        <v>282</v>
      </c>
      <c r="E484" s="205" t="s">
        <v>1045</v>
      </c>
      <c r="F484" s="206" t="s">
        <v>1046</v>
      </c>
      <c r="G484" s="207" t="s">
        <v>169</v>
      </c>
      <c r="H484" s="208">
        <v>0</v>
      </c>
      <c r="I484" s="209">
        <v>67</v>
      </c>
      <c r="J484" s="210"/>
      <c r="K484" s="211">
        <f>ROUND(P484*H484,2)</f>
        <v>0</v>
      </c>
      <c r="L484" s="206" t="s">
        <v>161</v>
      </c>
      <c r="M484" s="212"/>
      <c r="N484" s="213" t="s">
        <v>1</v>
      </c>
      <c r="O484" s="194" t="s">
        <v>41</v>
      </c>
      <c r="P484" s="195">
        <f>I484+J484</f>
        <v>67</v>
      </c>
      <c r="Q484" s="195">
        <f>ROUND(I484*H484,2)</f>
        <v>0</v>
      </c>
      <c r="R484" s="195">
        <f>ROUND(J484*H484,2)</f>
        <v>0</v>
      </c>
      <c r="S484" s="55"/>
      <c r="T484" s="196">
        <f>S484*H484</f>
        <v>0</v>
      </c>
      <c r="U484" s="196">
        <v>0</v>
      </c>
      <c r="V484" s="196">
        <f>U484*H484</f>
        <v>0</v>
      </c>
      <c r="W484" s="196">
        <v>0</v>
      </c>
      <c r="X484" s="196">
        <f>W484*H484</f>
        <v>0</v>
      </c>
      <c r="Y484" s="197" t="s">
        <v>1</v>
      </c>
      <c r="AR484" s="12" t="s">
        <v>290</v>
      </c>
      <c r="AT484" s="12" t="s">
        <v>282</v>
      </c>
      <c r="AU484" s="12" t="s">
        <v>72</v>
      </c>
      <c r="AY484" s="12" t="s">
        <v>155</v>
      </c>
      <c r="BE484" s="99">
        <f>IF(O484="základní",K484,0)</f>
        <v>0</v>
      </c>
      <c r="BF484" s="99">
        <f>IF(O484="snížená",K484,0)</f>
        <v>0</v>
      </c>
      <c r="BG484" s="99">
        <f>IF(O484="zákl. přenesená",K484,0)</f>
        <v>0</v>
      </c>
      <c r="BH484" s="99">
        <f>IF(O484="sníž. přenesená",K484,0)</f>
        <v>0</v>
      </c>
      <c r="BI484" s="99">
        <f>IF(O484="nulová",K484,0)</f>
        <v>0</v>
      </c>
      <c r="BJ484" s="12" t="s">
        <v>80</v>
      </c>
      <c r="BK484" s="99">
        <f>ROUND(P484*H484,2)</f>
        <v>0</v>
      </c>
      <c r="BL484" s="12" t="s">
        <v>290</v>
      </c>
      <c r="BM484" s="12" t="s">
        <v>1047</v>
      </c>
    </row>
    <row r="485" spans="2:65" s="1" customFormat="1">
      <c r="B485" s="30"/>
      <c r="C485" s="31"/>
      <c r="D485" s="198" t="s">
        <v>164</v>
      </c>
      <c r="E485" s="31"/>
      <c r="F485" s="199" t="s">
        <v>1046</v>
      </c>
      <c r="G485" s="31"/>
      <c r="H485" s="31"/>
      <c r="I485" s="112"/>
      <c r="J485" s="112"/>
      <c r="K485" s="31"/>
      <c r="L485" s="31"/>
      <c r="M485" s="32"/>
      <c r="N485" s="200"/>
      <c r="O485" s="55"/>
      <c r="P485" s="55"/>
      <c r="Q485" s="55"/>
      <c r="R485" s="55"/>
      <c r="S485" s="55"/>
      <c r="T485" s="55"/>
      <c r="U485" s="55"/>
      <c r="V485" s="55"/>
      <c r="W485" s="55"/>
      <c r="X485" s="55"/>
      <c r="Y485" s="56"/>
      <c r="AT485" s="12" t="s">
        <v>164</v>
      </c>
      <c r="AU485" s="12" t="s">
        <v>72</v>
      </c>
    </row>
    <row r="486" spans="2:65" s="1" customFormat="1" ht="22.5" customHeight="1">
      <c r="B486" s="30"/>
      <c r="C486" s="204" t="s">
        <v>1048</v>
      </c>
      <c r="D486" s="204" t="s">
        <v>282</v>
      </c>
      <c r="E486" s="205" t="s">
        <v>1049</v>
      </c>
      <c r="F486" s="206" t="s">
        <v>1050</v>
      </c>
      <c r="G486" s="207" t="s">
        <v>169</v>
      </c>
      <c r="H486" s="208">
        <v>0</v>
      </c>
      <c r="I486" s="209">
        <v>919</v>
      </c>
      <c r="J486" s="210"/>
      <c r="K486" s="211">
        <f>ROUND(P486*H486,2)</f>
        <v>0</v>
      </c>
      <c r="L486" s="206" t="s">
        <v>161</v>
      </c>
      <c r="M486" s="212"/>
      <c r="N486" s="213" t="s">
        <v>1</v>
      </c>
      <c r="O486" s="194" t="s">
        <v>41</v>
      </c>
      <c r="P486" s="195">
        <f>I486+J486</f>
        <v>919</v>
      </c>
      <c r="Q486" s="195">
        <f>ROUND(I486*H486,2)</f>
        <v>0</v>
      </c>
      <c r="R486" s="195">
        <f>ROUND(J486*H486,2)</f>
        <v>0</v>
      </c>
      <c r="S486" s="55"/>
      <c r="T486" s="196">
        <f>S486*H486</f>
        <v>0</v>
      </c>
      <c r="U486" s="196">
        <v>0</v>
      </c>
      <c r="V486" s="196">
        <f>U486*H486</f>
        <v>0</v>
      </c>
      <c r="W486" s="196">
        <v>0</v>
      </c>
      <c r="X486" s="196">
        <f>W486*H486</f>
        <v>0</v>
      </c>
      <c r="Y486" s="197" t="s">
        <v>1</v>
      </c>
      <c r="AR486" s="12" t="s">
        <v>290</v>
      </c>
      <c r="AT486" s="12" t="s">
        <v>282</v>
      </c>
      <c r="AU486" s="12" t="s">
        <v>72</v>
      </c>
      <c r="AY486" s="12" t="s">
        <v>155</v>
      </c>
      <c r="BE486" s="99">
        <f>IF(O486="základní",K486,0)</f>
        <v>0</v>
      </c>
      <c r="BF486" s="99">
        <f>IF(O486="snížená",K486,0)</f>
        <v>0</v>
      </c>
      <c r="BG486" s="99">
        <f>IF(O486="zákl. přenesená",K486,0)</f>
        <v>0</v>
      </c>
      <c r="BH486" s="99">
        <f>IF(O486="sníž. přenesená",K486,0)</f>
        <v>0</v>
      </c>
      <c r="BI486" s="99">
        <f>IF(O486="nulová",K486,0)</f>
        <v>0</v>
      </c>
      <c r="BJ486" s="12" t="s">
        <v>80</v>
      </c>
      <c r="BK486" s="99">
        <f>ROUND(P486*H486,2)</f>
        <v>0</v>
      </c>
      <c r="BL486" s="12" t="s">
        <v>290</v>
      </c>
      <c r="BM486" s="12" t="s">
        <v>1051</v>
      </c>
    </row>
    <row r="487" spans="2:65" s="1" customFormat="1">
      <c r="B487" s="30"/>
      <c r="C487" s="31"/>
      <c r="D487" s="198" t="s">
        <v>164</v>
      </c>
      <c r="E487" s="31"/>
      <c r="F487" s="199" t="s">
        <v>1050</v>
      </c>
      <c r="G487" s="31"/>
      <c r="H487" s="31"/>
      <c r="I487" s="112"/>
      <c r="J487" s="112"/>
      <c r="K487" s="31"/>
      <c r="L487" s="31"/>
      <c r="M487" s="32"/>
      <c r="N487" s="200"/>
      <c r="O487" s="55"/>
      <c r="P487" s="55"/>
      <c r="Q487" s="55"/>
      <c r="R487" s="55"/>
      <c r="S487" s="55"/>
      <c r="T487" s="55"/>
      <c r="U487" s="55"/>
      <c r="V487" s="55"/>
      <c r="W487" s="55"/>
      <c r="X487" s="55"/>
      <c r="Y487" s="56"/>
      <c r="AT487" s="12" t="s">
        <v>164</v>
      </c>
      <c r="AU487" s="12" t="s">
        <v>72</v>
      </c>
    </row>
    <row r="488" spans="2:65" s="1" customFormat="1" ht="22.5" customHeight="1">
      <c r="B488" s="30"/>
      <c r="C488" s="204" t="s">
        <v>1052</v>
      </c>
      <c r="D488" s="204" t="s">
        <v>282</v>
      </c>
      <c r="E488" s="205" t="s">
        <v>1053</v>
      </c>
      <c r="F488" s="206" t="s">
        <v>1054</v>
      </c>
      <c r="G488" s="207" t="s">
        <v>169</v>
      </c>
      <c r="H488" s="208">
        <v>0</v>
      </c>
      <c r="I488" s="209">
        <v>919</v>
      </c>
      <c r="J488" s="210"/>
      <c r="K488" s="211">
        <f>ROUND(P488*H488,2)</f>
        <v>0</v>
      </c>
      <c r="L488" s="206" t="s">
        <v>161</v>
      </c>
      <c r="M488" s="212"/>
      <c r="N488" s="213" t="s">
        <v>1</v>
      </c>
      <c r="O488" s="194" t="s">
        <v>41</v>
      </c>
      <c r="P488" s="195">
        <f>I488+J488</f>
        <v>919</v>
      </c>
      <c r="Q488" s="195">
        <f>ROUND(I488*H488,2)</f>
        <v>0</v>
      </c>
      <c r="R488" s="195">
        <f>ROUND(J488*H488,2)</f>
        <v>0</v>
      </c>
      <c r="S488" s="55"/>
      <c r="T488" s="196">
        <f>S488*H488</f>
        <v>0</v>
      </c>
      <c r="U488" s="196">
        <v>0</v>
      </c>
      <c r="V488" s="196">
        <f>U488*H488</f>
        <v>0</v>
      </c>
      <c r="W488" s="196">
        <v>0</v>
      </c>
      <c r="X488" s="196">
        <f>W488*H488</f>
        <v>0</v>
      </c>
      <c r="Y488" s="197" t="s">
        <v>1</v>
      </c>
      <c r="AR488" s="12" t="s">
        <v>290</v>
      </c>
      <c r="AT488" s="12" t="s">
        <v>282</v>
      </c>
      <c r="AU488" s="12" t="s">
        <v>72</v>
      </c>
      <c r="AY488" s="12" t="s">
        <v>155</v>
      </c>
      <c r="BE488" s="99">
        <f>IF(O488="základní",K488,0)</f>
        <v>0</v>
      </c>
      <c r="BF488" s="99">
        <f>IF(O488="snížená",K488,0)</f>
        <v>0</v>
      </c>
      <c r="BG488" s="99">
        <f>IF(O488="zákl. přenesená",K488,0)</f>
        <v>0</v>
      </c>
      <c r="BH488" s="99">
        <f>IF(O488="sníž. přenesená",K488,0)</f>
        <v>0</v>
      </c>
      <c r="BI488" s="99">
        <f>IF(O488="nulová",K488,0)</f>
        <v>0</v>
      </c>
      <c r="BJ488" s="12" t="s">
        <v>80</v>
      </c>
      <c r="BK488" s="99">
        <f>ROUND(P488*H488,2)</f>
        <v>0</v>
      </c>
      <c r="BL488" s="12" t="s">
        <v>290</v>
      </c>
      <c r="BM488" s="12" t="s">
        <v>1055</v>
      </c>
    </row>
    <row r="489" spans="2:65" s="1" customFormat="1">
      <c r="B489" s="30"/>
      <c r="C489" s="31"/>
      <c r="D489" s="198" t="s">
        <v>164</v>
      </c>
      <c r="E489" s="31"/>
      <c r="F489" s="199" t="s">
        <v>1054</v>
      </c>
      <c r="G489" s="31"/>
      <c r="H489" s="31"/>
      <c r="I489" s="112"/>
      <c r="J489" s="112"/>
      <c r="K489" s="31"/>
      <c r="L489" s="31"/>
      <c r="M489" s="32"/>
      <c r="N489" s="200"/>
      <c r="O489" s="55"/>
      <c r="P489" s="55"/>
      <c r="Q489" s="55"/>
      <c r="R489" s="55"/>
      <c r="S489" s="55"/>
      <c r="T489" s="55"/>
      <c r="U489" s="55"/>
      <c r="V489" s="55"/>
      <c r="W489" s="55"/>
      <c r="X489" s="55"/>
      <c r="Y489" s="56"/>
      <c r="AT489" s="12" t="s">
        <v>164</v>
      </c>
      <c r="AU489" s="12" t="s">
        <v>72</v>
      </c>
    </row>
    <row r="490" spans="2:65" s="1" customFormat="1" ht="22.5" customHeight="1">
      <c r="B490" s="30"/>
      <c r="C490" s="204" t="s">
        <v>1056</v>
      </c>
      <c r="D490" s="204" t="s">
        <v>282</v>
      </c>
      <c r="E490" s="205" t="s">
        <v>1057</v>
      </c>
      <c r="F490" s="206" t="s">
        <v>1058</v>
      </c>
      <c r="G490" s="207" t="s">
        <v>169</v>
      </c>
      <c r="H490" s="208">
        <v>0</v>
      </c>
      <c r="I490" s="209">
        <v>259</v>
      </c>
      <c r="J490" s="210"/>
      <c r="K490" s="211">
        <f>ROUND(P490*H490,2)</f>
        <v>0</v>
      </c>
      <c r="L490" s="206" t="s">
        <v>161</v>
      </c>
      <c r="M490" s="212"/>
      <c r="N490" s="213" t="s">
        <v>1</v>
      </c>
      <c r="O490" s="194" t="s">
        <v>41</v>
      </c>
      <c r="P490" s="195">
        <f>I490+J490</f>
        <v>259</v>
      </c>
      <c r="Q490" s="195">
        <f>ROUND(I490*H490,2)</f>
        <v>0</v>
      </c>
      <c r="R490" s="195">
        <f>ROUND(J490*H490,2)</f>
        <v>0</v>
      </c>
      <c r="S490" s="55"/>
      <c r="T490" s="196">
        <f>S490*H490</f>
        <v>0</v>
      </c>
      <c r="U490" s="196">
        <v>0</v>
      </c>
      <c r="V490" s="196">
        <f>U490*H490</f>
        <v>0</v>
      </c>
      <c r="W490" s="196">
        <v>0</v>
      </c>
      <c r="X490" s="196">
        <f>W490*H490</f>
        <v>0</v>
      </c>
      <c r="Y490" s="197" t="s">
        <v>1</v>
      </c>
      <c r="AR490" s="12" t="s">
        <v>290</v>
      </c>
      <c r="AT490" s="12" t="s">
        <v>282</v>
      </c>
      <c r="AU490" s="12" t="s">
        <v>72</v>
      </c>
      <c r="AY490" s="12" t="s">
        <v>155</v>
      </c>
      <c r="BE490" s="99">
        <f>IF(O490="základní",K490,0)</f>
        <v>0</v>
      </c>
      <c r="BF490" s="99">
        <f>IF(O490="snížená",K490,0)</f>
        <v>0</v>
      </c>
      <c r="BG490" s="99">
        <f>IF(O490="zákl. přenesená",K490,0)</f>
        <v>0</v>
      </c>
      <c r="BH490" s="99">
        <f>IF(O490="sníž. přenesená",K490,0)</f>
        <v>0</v>
      </c>
      <c r="BI490" s="99">
        <f>IF(O490="nulová",K490,0)</f>
        <v>0</v>
      </c>
      <c r="BJ490" s="12" t="s">
        <v>80</v>
      </c>
      <c r="BK490" s="99">
        <f>ROUND(P490*H490,2)</f>
        <v>0</v>
      </c>
      <c r="BL490" s="12" t="s">
        <v>290</v>
      </c>
      <c r="BM490" s="12" t="s">
        <v>1059</v>
      </c>
    </row>
    <row r="491" spans="2:65" s="1" customFormat="1">
      <c r="B491" s="30"/>
      <c r="C491" s="31"/>
      <c r="D491" s="198" t="s">
        <v>164</v>
      </c>
      <c r="E491" s="31"/>
      <c r="F491" s="199" t="s">
        <v>1058</v>
      </c>
      <c r="G491" s="31"/>
      <c r="H491" s="31"/>
      <c r="I491" s="112"/>
      <c r="J491" s="112"/>
      <c r="K491" s="31"/>
      <c r="L491" s="31"/>
      <c r="M491" s="32"/>
      <c r="N491" s="200"/>
      <c r="O491" s="55"/>
      <c r="P491" s="55"/>
      <c r="Q491" s="55"/>
      <c r="R491" s="55"/>
      <c r="S491" s="55"/>
      <c r="T491" s="55"/>
      <c r="U491" s="55"/>
      <c r="V491" s="55"/>
      <c r="W491" s="55"/>
      <c r="X491" s="55"/>
      <c r="Y491" s="56"/>
      <c r="AT491" s="12" t="s">
        <v>164</v>
      </c>
      <c r="AU491" s="12" t="s">
        <v>72</v>
      </c>
    </row>
    <row r="492" spans="2:65" s="1" customFormat="1" ht="22.5" customHeight="1">
      <c r="B492" s="30"/>
      <c r="C492" s="204" t="s">
        <v>1060</v>
      </c>
      <c r="D492" s="204" t="s">
        <v>282</v>
      </c>
      <c r="E492" s="205" t="s">
        <v>1061</v>
      </c>
      <c r="F492" s="206" t="s">
        <v>1062</v>
      </c>
      <c r="G492" s="207" t="s">
        <v>169</v>
      </c>
      <c r="H492" s="208">
        <v>0</v>
      </c>
      <c r="I492" s="209">
        <v>337</v>
      </c>
      <c r="J492" s="210"/>
      <c r="K492" s="211">
        <f>ROUND(P492*H492,2)</f>
        <v>0</v>
      </c>
      <c r="L492" s="206" t="s">
        <v>161</v>
      </c>
      <c r="M492" s="212"/>
      <c r="N492" s="213" t="s">
        <v>1</v>
      </c>
      <c r="O492" s="194" t="s">
        <v>41</v>
      </c>
      <c r="P492" s="195">
        <f>I492+J492</f>
        <v>337</v>
      </c>
      <c r="Q492" s="195">
        <f>ROUND(I492*H492,2)</f>
        <v>0</v>
      </c>
      <c r="R492" s="195">
        <f>ROUND(J492*H492,2)</f>
        <v>0</v>
      </c>
      <c r="S492" s="55"/>
      <c r="T492" s="196">
        <f>S492*H492</f>
        <v>0</v>
      </c>
      <c r="U492" s="196">
        <v>0</v>
      </c>
      <c r="V492" s="196">
        <f>U492*H492</f>
        <v>0</v>
      </c>
      <c r="W492" s="196">
        <v>0</v>
      </c>
      <c r="X492" s="196">
        <f>W492*H492</f>
        <v>0</v>
      </c>
      <c r="Y492" s="197" t="s">
        <v>1</v>
      </c>
      <c r="AR492" s="12" t="s">
        <v>290</v>
      </c>
      <c r="AT492" s="12" t="s">
        <v>282</v>
      </c>
      <c r="AU492" s="12" t="s">
        <v>72</v>
      </c>
      <c r="AY492" s="12" t="s">
        <v>155</v>
      </c>
      <c r="BE492" s="99">
        <f>IF(O492="základní",K492,0)</f>
        <v>0</v>
      </c>
      <c r="BF492" s="99">
        <f>IF(O492="snížená",K492,0)</f>
        <v>0</v>
      </c>
      <c r="BG492" s="99">
        <f>IF(O492="zákl. přenesená",K492,0)</f>
        <v>0</v>
      </c>
      <c r="BH492" s="99">
        <f>IF(O492="sníž. přenesená",K492,0)</f>
        <v>0</v>
      </c>
      <c r="BI492" s="99">
        <f>IF(O492="nulová",K492,0)</f>
        <v>0</v>
      </c>
      <c r="BJ492" s="12" t="s">
        <v>80</v>
      </c>
      <c r="BK492" s="99">
        <f>ROUND(P492*H492,2)</f>
        <v>0</v>
      </c>
      <c r="BL492" s="12" t="s">
        <v>290</v>
      </c>
      <c r="BM492" s="12" t="s">
        <v>1063</v>
      </c>
    </row>
    <row r="493" spans="2:65" s="1" customFormat="1">
      <c r="B493" s="30"/>
      <c r="C493" s="31"/>
      <c r="D493" s="198" t="s">
        <v>164</v>
      </c>
      <c r="E493" s="31"/>
      <c r="F493" s="199" t="s">
        <v>1062</v>
      </c>
      <c r="G493" s="31"/>
      <c r="H493" s="31"/>
      <c r="I493" s="112"/>
      <c r="J493" s="112"/>
      <c r="K493" s="31"/>
      <c r="L493" s="31"/>
      <c r="M493" s="32"/>
      <c r="N493" s="200"/>
      <c r="O493" s="55"/>
      <c r="P493" s="55"/>
      <c r="Q493" s="55"/>
      <c r="R493" s="55"/>
      <c r="S493" s="55"/>
      <c r="T493" s="55"/>
      <c r="U493" s="55"/>
      <c r="V493" s="55"/>
      <c r="W493" s="55"/>
      <c r="X493" s="55"/>
      <c r="Y493" s="56"/>
      <c r="AT493" s="12" t="s">
        <v>164</v>
      </c>
      <c r="AU493" s="12" t="s">
        <v>72</v>
      </c>
    </row>
    <row r="494" spans="2:65" s="1" customFormat="1" ht="22.5" customHeight="1">
      <c r="B494" s="30"/>
      <c r="C494" s="204" t="s">
        <v>1064</v>
      </c>
      <c r="D494" s="204" t="s">
        <v>282</v>
      </c>
      <c r="E494" s="205" t="s">
        <v>1065</v>
      </c>
      <c r="F494" s="206" t="s">
        <v>1066</v>
      </c>
      <c r="G494" s="207" t="s">
        <v>169</v>
      </c>
      <c r="H494" s="208">
        <v>0</v>
      </c>
      <c r="I494" s="209">
        <v>3969</v>
      </c>
      <c r="J494" s="210"/>
      <c r="K494" s="211">
        <f>ROUND(P494*H494,2)</f>
        <v>0</v>
      </c>
      <c r="L494" s="206" t="s">
        <v>161</v>
      </c>
      <c r="M494" s="212"/>
      <c r="N494" s="213" t="s">
        <v>1</v>
      </c>
      <c r="O494" s="194" t="s">
        <v>41</v>
      </c>
      <c r="P494" s="195">
        <f>I494+J494</f>
        <v>3969</v>
      </c>
      <c r="Q494" s="195">
        <f>ROUND(I494*H494,2)</f>
        <v>0</v>
      </c>
      <c r="R494" s="195">
        <f>ROUND(J494*H494,2)</f>
        <v>0</v>
      </c>
      <c r="S494" s="55"/>
      <c r="T494" s="196">
        <f>S494*H494</f>
        <v>0</v>
      </c>
      <c r="U494" s="196">
        <v>0</v>
      </c>
      <c r="V494" s="196">
        <f>U494*H494</f>
        <v>0</v>
      </c>
      <c r="W494" s="196">
        <v>0</v>
      </c>
      <c r="X494" s="196">
        <f>W494*H494</f>
        <v>0</v>
      </c>
      <c r="Y494" s="197" t="s">
        <v>1</v>
      </c>
      <c r="AR494" s="12" t="s">
        <v>290</v>
      </c>
      <c r="AT494" s="12" t="s">
        <v>282</v>
      </c>
      <c r="AU494" s="12" t="s">
        <v>72</v>
      </c>
      <c r="AY494" s="12" t="s">
        <v>155</v>
      </c>
      <c r="BE494" s="99">
        <f>IF(O494="základní",K494,0)</f>
        <v>0</v>
      </c>
      <c r="BF494" s="99">
        <f>IF(O494="snížená",K494,0)</f>
        <v>0</v>
      </c>
      <c r="BG494" s="99">
        <f>IF(O494="zákl. přenesená",K494,0)</f>
        <v>0</v>
      </c>
      <c r="BH494" s="99">
        <f>IF(O494="sníž. přenesená",K494,0)</f>
        <v>0</v>
      </c>
      <c r="BI494" s="99">
        <f>IF(O494="nulová",K494,0)</f>
        <v>0</v>
      </c>
      <c r="BJ494" s="12" t="s">
        <v>80</v>
      </c>
      <c r="BK494" s="99">
        <f>ROUND(P494*H494,2)</f>
        <v>0</v>
      </c>
      <c r="BL494" s="12" t="s">
        <v>290</v>
      </c>
      <c r="BM494" s="12" t="s">
        <v>1067</v>
      </c>
    </row>
    <row r="495" spans="2:65" s="1" customFormat="1" ht="19.2">
      <c r="B495" s="30"/>
      <c r="C495" s="31"/>
      <c r="D495" s="198" t="s">
        <v>164</v>
      </c>
      <c r="E495" s="31"/>
      <c r="F495" s="199" t="s">
        <v>1066</v>
      </c>
      <c r="G495" s="31"/>
      <c r="H495" s="31"/>
      <c r="I495" s="112"/>
      <c r="J495" s="112"/>
      <c r="K495" s="31"/>
      <c r="L495" s="31"/>
      <c r="M495" s="32"/>
      <c r="N495" s="200"/>
      <c r="O495" s="55"/>
      <c r="P495" s="55"/>
      <c r="Q495" s="55"/>
      <c r="R495" s="55"/>
      <c r="S495" s="55"/>
      <c r="T495" s="55"/>
      <c r="U495" s="55"/>
      <c r="V495" s="55"/>
      <c r="W495" s="55"/>
      <c r="X495" s="55"/>
      <c r="Y495" s="56"/>
      <c r="AT495" s="12" t="s">
        <v>164</v>
      </c>
      <c r="AU495" s="12" t="s">
        <v>72</v>
      </c>
    </row>
    <row r="496" spans="2:65" s="1" customFormat="1" ht="22.5" customHeight="1">
      <c r="B496" s="30"/>
      <c r="C496" s="204" t="s">
        <v>1068</v>
      </c>
      <c r="D496" s="204" t="s">
        <v>282</v>
      </c>
      <c r="E496" s="205" t="s">
        <v>1069</v>
      </c>
      <c r="F496" s="206" t="s">
        <v>1070</v>
      </c>
      <c r="G496" s="207" t="s">
        <v>169</v>
      </c>
      <c r="H496" s="208">
        <v>0</v>
      </c>
      <c r="I496" s="209">
        <v>1960</v>
      </c>
      <c r="J496" s="210"/>
      <c r="K496" s="211">
        <f>ROUND(P496*H496,2)</f>
        <v>0</v>
      </c>
      <c r="L496" s="206" t="s">
        <v>161</v>
      </c>
      <c r="M496" s="212"/>
      <c r="N496" s="213" t="s">
        <v>1</v>
      </c>
      <c r="O496" s="194" t="s">
        <v>41</v>
      </c>
      <c r="P496" s="195">
        <f>I496+J496</f>
        <v>1960</v>
      </c>
      <c r="Q496" s="195">
        <f>ROUND(I496*H496,2)</f>
        <v>0</v>
      </c>
      <c r="R496" s="195">
        <f>ROUND(J496*H496,2)</f>
        <v>0</v>
      </c>
      <c r="S496" s="55"/>
      <c r="T496" s="196">
        <f>S496*H496</f>
        <v>0</v>
      </c>
      <c r="U496" s="196">
        <v>0</v>
      </c>
      <c r="V496" s="196">
        <f>U496*H496</f>
        <v>0</v>
      </c>
      <c r="W496" s="196">
        <v>0</v>
      </c>
      <c r="X496" s="196">
        <f>W496*H496</f>
        <v>0</v>
      </c>
      <c r="Y496" s="197" t="s">
        <v>1</v>
      </c>
      <c r="AR496" s="12" t="s">
        <v>290</v>
      </c>
      <c r="AT496" s="12" t="s">
        <v>282</v>
      </c>
      <c r="AU496" s="12" t="s">
        <v>72</v>
      </c>
      <c r="AY496" s="12" t="s">
        <v>155</v>
      </c>
      <c r="BE496" s="99">
        <f>IF(O496="základní",K496,0)</f>
        <v>0</v>
      </c>
      <c r="BF496" s="99">
        <f>IF(O496="snížená",K496,0)</f>
        <v>0</v>
      </c>
      <c r="BG496" s="99">
        <f>IF(O496="zákl. přenesená",K496,0)</f>
        <v>0</v>
      </c>
      <c r="BH496" s="99">
        <f>IF(O496="sníž. přenesená",K496,0)</f>
        <v>0</v>
      </c>
      <c r="BI496" s="99">
        <f>IF(O496="nulová",K496,0)</f>
        <v>0</v>
      </c>
      <c r="BJ496" s="12" t="s">
        <v>80</v>
      </c>
      <c r="BK496" s="99">
        <f>ROUND(P496*H496,2)</f>
        <v>0</v>
      </c>
      <c r="BL496" s="12" t="s">
        <v>290</v>
      </c>
      <c r="BM496" s="12" t="s">
        <v>1071</v>
      </c>
    </row>
    <row r="497" spans="2:65" s="1" customFormat="1">
      <c r="B497" s="30"/>
      <c r="C497" s="31"/>
      <c r="D497" s="198" t="s">
        <v>164</v>
      </c>
      <c r="E497" s="31"/>
      <c r="F497" s="199" t="s">
        <v>1070</v>
      </c>
      <c r="G497" s="31"/>
      <c r="H497" s="31"/>
      <c r="I497" s="112"/>
      <c r="J497" s="112"/>
      <c r="K497" s="31"/>
      <c r="L497" s="31"/>
      <c r="M497" s="32"/>
      <c r="N497" s="200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6"/>
      <c r="AT497" s="12" t="s">
        <v>164</v>
      </c>
      <c r="AU497" s="12" t="s">
        <v>72</v>
      </c>
    </row>
    <row r="498" spans="2:65" s="1" customFormat="1" ht="22.5" customHeight="1">
      <c r="B498" s="30"/>
      <c r="C498" s="204" t="s">
        <v>1072</v>
      </c>
      <c r="D498" s="204" t="s">
        <v>282</v>
      </c>
      <c r="E498" s="205" t="s">
        <v>1073</v>
      </c>
      <c r="F498" s="206" t="s">
        <v>1074</v>
      </c>
      <c r="G498" s="207" t="s">
        <v>169</v>
      </c>
      <c r="H498" s="208">
        <v>0</v>
      </c>
      <c r="I498" s="209">
        <v>1548</v>
      </c>
      <c r="J498" s="210"/>
      <c r="K498" s="211">
        <f>ROUND(P498*H498,2)</f>
        <v>0</v>
      </c>
      <c r="L498" s="206" t="s">
        <v>161</v>
      </c>
      <c r="M498" s="212"/>
      <c r="N498" s="213" t="s">
        <v>1</v>
      </c>
      <c r="O498" s="194" t="s">
        <v>41</v>
      </c>
      <c r="P498" s="195">
        <f>I498+J498</f>
        <v>1548</v>
      </c>
      <c r="Q498" s="195">
        <f>ROUND(I498*H498,2)</f>
        <v>0</v>
      </c>
      <c r="R498" s="195">
        <f>ROUND(J498*H498,2)</f>
        <v>0</v>
      </c>
      <c r="S498" s="55"/>
      <c r="T498" s="196">
        <f>S498*H498</f>
        <v>0</v>
      </c>
      <c r="U498" s="196">
        <v>0</v>
      </c>
      <c r="V498" s="196">
        <f>U498*H498</f>
        <v>0</v>
      </c>
      <c r="W498" s="196">
        <v>0</v>
      </c>
      <c r="X498" s="196">
        <f>W498*H498</f>
        <v>0</v>
      </c>
      <c r="Y498" s="197" t="s">
        <v>1</v>
      </c>
      <c r="AR498" s="12" t="s">
        <v>290</v>
      </c>
      <c r="AT498" s="12" t="s">
        <v>282</v>
      </c>
      <c r="AU498" s="12" t="s">
        <v>72</v>
      </c>
      <c r="AY498" s="12" t="s">
        <v>155</v>
      </c>
      <c r="BE498" s="99">
        <f>IF(O498="základní",K498,0)</f>
        <v>0</v>
      </c>
      <c r="BF498" s="99">
        <f>IF(O498="snížená",K498,0)</f>
        <v>0</v>
      </c>
      <c r="BG498" s="99">
        <f>IF(O498="zákl. přenesená",K498,0)</f>
        <v>0</v>
      </c>
      <c r="BH498" s="99">
        <f>IF(O498="sníž. přenesená",K498,0)</f>
        <v>0</v>
      </c>
      <c r="BI498" s="99">
        <f>IF(O498="nulová",K498,0)</f>
        <v>0</v>
      </c>
      <c r="BJ498" s="12" t="s">
        <v>80</v>
      </c>
      <c r="BK498" s="99">
        <f>ROUND(P498*H498,2)</f>
        <v>0</v>
      </c>
      <c r="BL498" s="12" t="s">
        <v>290</v>
      </c>
      <c r="BM498" s="12" t="s">
        <v>1075</v>
      </c>
    </row>
    <row r="499" spans="2:65" s="1" customFormat="1">
      <c r="B499" s="30"/>
      <c r="C499" s="31"/>
      <c r="D499" s="198" t="s">
        <v>164</v>
      </c>
      <c r="E499" s="31"/>
      <c r="F499" s="199" t="s">
        <v>1074</v>
      </c>
      <c r="G499" s="31"/>
      <c r="H499" s="31"/>
      <c r="I499" s="112"/>
      <c r="J499" s="112"/>
      <c r="K499" s="31"/>
      <c r="L499" s="31"/>
      <c r="M499" s="32"/>
      <c r="N499" s="200"/>
      <c r="O499" s="55"/>
      <c r="P499" s="55"/>
      <c r="Q499" s="55"/>
      <c r="R499" s="55"/>
      <c r="S499" s="55"/>
      <c r="T499" s="55"/>
      <c r="U499" s="55"/>
      <c r="V499" s="55"/>
      <c r="W499" s="55"/>
      <c r="X499" s="55"/>
      <c r="Y499" s="56"/>
      <c r="AT499" s="12" t="s">
        <v>164</v>
      </c>
      <c r="AU499" s="12" t="s">
        <v>72</v>
      </c>
    </row>
    <row r="500" spans="2:65" s="1" customFormat="1" ht="22.5" customHeight="1">
      <c r="B500" s="30"/>
      <c r="C500" s="204" t="s">
        <v>1076</v>
      </c>
      <c r="D500" s="204" t="s">
        <v>282</v>
      </c>
      <c r="E500" s="205" t="s">
        <v>1077</v>
      </c>
      <c r="F500" s="206" t="s">
        <v>1078</v>
      </c>
      <c r="G500" s="207" t="s">
        <v>169</v>
      </c>
      <c r="H500" s="208">
        <v>0</v>
      </c>
      <c r="I500" s="209">
        <v>2136</v>
      </c>
      <c r="J500" s="210"/>
      <c r="K500" s="211">
        <f>ROUND(P500*H500,2)</f>
        <v>0</v>
      </c>
      <c r="L500" s="206" t="s">
        <v>161</v>
      </c>
      <c r="M500" s="212"/>
      <c r="N500" s="213" t="s">
        <v>1</v>
      </c>
      <c r="O500" s="194" t="s">
        <v>41</v>
      </c>
      <c r="P500" s="195">
        <f>I500+J500</f>
        <v>2136</v>
      </c>
      <c r="Q500" s="195">
        <f>ROUND(I500*H500,2)</f>
        <v>0</v>
      </c>
      <c r="R500" s="195">
        <f>ROUND(J500*H500,2)</f>
        <v>0</v>
      </c>
      <c r="S500" s="55"/>
      <c r="T500" s="196">
        <f>S500*H500</f>
        <v>0</v>
      </c>
      <c r="U500" s="196">
        <v>0</v>
      </c>
      <c r="V500" s="196">
        <f>U500*H500</f>
        <v>0</v>
      </c>
      <c r="W500" s="196">
        <v>0</v>
      </c>
      <c r="X500" s="196">
        <f>W500*H500</f>
        <v>0</v>
      </c>
      <c r="Y500" s="197" t="s">
        <v>1</v>
      </c>
      <c r="AR500" s="12" t="s">
        <v>290</v>
      </c>
      <c r="AT500" s="12" t="s">
        <v>282</v>
      </c>
      <c r="AU500" s="12" t="s">
        <v>72</v>
      </c>
      <c r="AY500" s="12" t="s">
        <v>155</v>
      </c>
      <c r="BE500" s="99">
        <f>IF(O500="základní",K500,0)</f>
        <v>0</v>
      </c>
      <c r="BF500" s="99">
        <f>IF(O500="snížená",K500,0)</f>
        <v>0</v>
      </c>
      <c r="BG500" s="99">
        <f>IF(O500="zákl. přenesená",K500,0)</f>
        <v>0</v>
      </c>
      <c r="BH500" s="99">
        <f>IF(O500="sníž. přenesená",K500,0)</f>
        <v>0</v>
      </c>
      <c r="BI500" s="99">
        <f>IF(O500="nulová",K500,0)</f>
        <v>0</v>
      </c>
      <c r="BJ500" s="12" t="s">
        <v>80</v>
      </c>
      <c r="BK500" s="99">
        <f>ROUND(P500*H500,2)</f>
        <v>0</v>
      </c>
      <c r="BL500" s="12" t="s">
        <v>290</v>
      </c>
      <c r="BM500" s="12" t="s">
        <v>1079</v>
      </c>
    </row>
    <row r="501" spans="2:65" s="1" customFormat="1">
      <c r="B501" s="30"/>
      <c r="C501" s="31"/>
      <c r="D501" s="198" t="s">
        <v>164</v>
      </c>
      <c r="E501" s="31"/>
      <c r="F501" s="199" t="s">
        <v>1078</v>
      </c>
      <c r="G501" s="31"/>
      <c r="H501" s="31"/>
      <c r="I501" s="112"/>
      <c r="J501" s="112"/>
      <c r="K501" s="31"/>
      <c r="L501" s="31"/>
      <c r="M501" s="32"/>
      <c r="N501" s="200"/>
      <c r="O501" s="55"/>
      <c r="P501" s="55"/>
      <c r="Q501" s="55"/>
      <c r="R501" s="55"/>
      <c r="S501" s="55"/>
      <c r="T501" s="55"/>
      <c r="U501" s="55"/>
      <c r="V501" s="55"/>
      <c r="W501" s="55"/>
      <c r="X501" s="55"/>
      <c r="Y501" s="56"/>
      <c r="AT501" s="12" t="s">
        <v>164</v>
      </c>
      <c r="AU501" s="12" t="s">
        <v>72</v>
      </c>
    </row>
    <row r="502" spans="2:65" s="1" customFormat="1" ht="22.5" customHeight="1">
      <c r="B502" s="30"/>
      <c r="C502" s="204" t="s">
        <v>1080</v>
      </c>
      <c r="D502" s="204" t="s">
        <v>282</v>
      </c>
      <c r="E502" s="205" t="s">
        <v>1081</v>
      </c>
      <c r="F502" s="206" t="s">
        <v>1082</v>
      </c>
      <c r="G502" s="207" t="s">
        <v>169</v>
      </c>
      <c r="H502" s="208">
        <v>0</v>
      </c>
      <c r="I502" s="209">
        <v>907</v>
      </c>
      <c r="J502" s="210"/>
      <c r="K502" s="211">
        <f>ROUND(P502*H502,2)</f>
        <v>0</v>
      </c>
      <c r="L502" s="206" t="s">
        <v>161</v>
      </c>
      <c r="M502" s="212"/>
      <c r="N502" s="213" t="s">
        <v>1</v>
      </c>
      <c r="O502" s="194" t="s">
        <v>41</v>
      </c>
      <c r="P502" s="195">
        <f>I502+J502</f>
        <v>907</v>
      </c>
      <c r="Q502" s="195">
        <f>ROUND(I502*H502,2)</f>
        <v>0</v>
      </c>
      <c r="R502" s="195">
        <f>ROUND(J502*H502,2)</f>
        <v>0</v>
      </c>
      <c r="S502" s="55"/>
      <c r="T502" s="196">
        <f>S502*H502</f>
        <v>0</v>
      </c>
      <c r="U502" s="196">
        <v>0</v>
      </c>
      <c r="V502" s="196">
        <f>U502*H502</f>
        <v>0</v>
      </c>
      <c r="W502" s="196">
        <v>0</v>
      </c>
      <c r="X502" s="196">
        <f>W502*H502</f>
        <v>0</v>
      </c>
      <c r="Y502" s="197" t="s">
        <v>1</v>
      </c>
      <c r="AR502" s="12" t="s">
        <v>290</v>
      </c>
      <c r="AT502" s="12" t="s">
        <v>282</v>
      </c>
      <c r="AU502" s="12" t="s">
        <v>72</v>
      </c>
      <c r="AY502" s="12" t="s">
        <v>155</v>
      </c>
      <c r="BE502" s="99">
        <f>IF(O502="základní",K502,0)</f>
        <v>0</v>
      </c>
      <c r="BF502" s="99">
        <f>IF(O502="snížená",K502,0)</f>
        <v>0</v>
      </c>
      <c r="BG502" s="99">
        <f>IF(O502="zákl. přenesená",K502,0)</f>
        <v>0</v>
      </c>
      <c r="BH502" s="99">
        <f>IF(O502="sníž. přenesená",K502,0)</f>
        <v>0</v>
      </c>
      <c r="BI502" s="99">
        <f>IF(O502="nulová",K502,0)</f>
        <v>0</v>
      </c>
      <c r="BJ502" s="12" t="s">
        <v>80</v>
      </c>
      <c r="BK502" s="99">
        <f>ROUND(P502*H502,2)</f>
        <v>0</v>
      </c>
      <c r="BL502" s="12" t="s">
        <v>290</v>
      </c>
      <c r="BM502" s="12" t="s">
        <v>1083</v>
      </c>
    </row>
    <row r="503" spans="2:65" s="1" customFormat="1">
      <c r="B503" s="30"/>
      <c r="C503" s="31"/>
      <c r="D503" s="198" t="s">
        <v>164</v>
      </c>
      <c r="E503" s="31"/>
      <c r="F503" s="199" t="s">
        <v>1082</v>
      </c>
      <c r="G503" s="31"/>
      <c r="H503" s="31"/>
      <c r="I503" s="112"/>
      <c r="J503" s="112"/>
      <c r="K503" s="31"/>
      <c r="L503" s="31"/>
      <c r="M503" s="32"/>
      <c r="N503" s="200"/>
      <c r="O503" s="55"/>
      <c r="P503" s="55"/>
      <c r="Q503" s="55"/>
      <c r="R503" s="55"/>
      <c r="S503" s="55"/>
      <c r="T503" s="55"/>
      <c r="U503" s="55"/>
      <c r="V503" s="55"/>
      <c r="W503" s="55"/>
      <c r="X503" s="55"/>
      <c r="Y503" s="56"/>
      <c r="AT503" s="12" t="s">
        <v>164</v>
      </c>
      <c r="AU503" s="12" t="s">
        <v>72</v>
      </c>
    </row>
    <row r="504" spans="2:65" s="1" customFormat="1" ht="22.5" customHeight="1">
      <c r="B504" s="30"/>
      <c r="C504" s="204" t="s">
        <v>1084</v>
      </c>
      <c r="D504" s="204" t="s">
        <v>282</v>
      </c>
      <c r="E504" s="205" t="s">
        <v>1085</v>
      </c>
      <c r="F504" s="206" t="s">
        <v>1086</v>
      </c>
      <c r="G504" s="207" t="s">
        <v>169</v>
      </c>
      <c r="H504" s="208">
        <v>0</v>
      </c>
      <c r="I504" s="209">
        <v>1058</v>
      </c>
      <c r="J504" s="210"/>
      <c r="K504" s="211">
        <f>ROUND(P504*H504,2)</f>
        <v>0</v>
      </c>
      <c r="L504" s="206" t="s">
        <v>161</v>
      </c>
      <c r="M504" s="212"/>
      <c r="N504" s="213" t="s">
        <v>1</v>
      </c>
      <c r="O504" s="194" t="s">
        <v>41</v>
      </c>
      <c r="P504" s="195">
        <f>I504+J504</f>
        <v>1058</v>
      </c>
      <c r="Q504" s="195">
        <f>ROUND(I504*H504,2)</f>
        <v>0</v>
      </c>
      <c r="R504" s="195">
        <f>ROUND(J504*H504,2)</f>
        <v>0</v>
      </c>
      <c r="S504" s="55"/>
      <c r="T504" s="196">
        <f>S504*H504</f>
        <v>0</v>
      </c>
      <c r="U504" s="196">
        <v>0</v>
      </c>
      <c r="V504" s="196">
        <f>U504*H504</f>
        <v>0</v>
      </c>
      <c r="W504" s="196">
        <v>0</v>
      </c>
      <c r="X504" s="196">
        <f>W504*H504</f>
        <v>0</v>
      </c>
      <c r="Y504" s="197" t="s">
        <v>1</v>
      </c>
      <c r="AR504" s="12" t="s">
        <v>290</v>
      </c>
      <c r="AT504" s="12" t="s">
        <v>282</v>
      </c>
      <c r="AU504" s="12" t="s">
        <v>72</v>
      </c>
      <c r="AY504" s="12" t="s">
        <v>155</v>
      </c>
      <c r="BE504" s="99">
        <f>IF(O504="základní",K504,0)</f>
        <v>0</v>
      </c>
      <c r="BF504" s="99">
        <f>IF(O504="snížená",K504,0)</f>
        <v>0</v>
      </c>
      <c r="BG504" s="99">
        <f>IF(O504="zákl. přenesená",K504,0)</f>
        <v>0</v>
      </c>
      <c r="BH504" s="99">
        <f>IF(O504="sníž. přenesená",K504,0)</f>
        <v>0</v>
      </c>
      <c r="BI504" s="99">
        <f>IF(O504="nulová",K504,0)</f>
        <v>0</v>
      </c>
      <c r="BJ504" s="12" t="s">
        <v>80</v>
      </c>
      <c r="BK504" s="99">
        <f>ROUND(P504*H504,2)</f>
        <v>0</v>
      </c>
      <c r="BL504" s="12" t="s">
        <v>290</v>
      </c>
      <c r="BM504" s="12" t="s">
        <v>1087</v>
      </c>
    </row>
    <row r="505" spans="2:65" s="1" customFormat="1">
      <c r="B505" s="30"/>
      <c r="C505" s="31"/>
      <c r="D505" s="198" t="s">
        <v>164</v>
      </c>
      <c r="E505" s="31"/>
      <c r="F505" s="199" t="s">
        <v>1086</v>
      </c>
      <c r="G505" s="31"/>
      <c r="H505" s="31"/>
      <c r="I505" s="112"/>
      <c r="J505" s="112"/>
      <c r="K505" s="31"/>
      <c r="L505" s="31"/>
      <c r="M505" s="32"/>
      <c r="N505" s="200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6"/>
      <c r="AT505" s="12" t="s">
        <v>164</v>
      </c>
      <c r="AU505" s="12" t="s">
        <v>72</v>
      </c>
    </row>
    <row r="506" spans="2:65" s="1" customFormat="1" ht="22.5" customHeight="1">
      <c r="B506" s="30"/>
      <c r="C506" s="204" t="s">
        <v>1088</v>
      </c>
      <c r="D506" s="204" t="s">
        <v>282</v>
      </c>
      <c r="E506" s="205" t="s">
        <v>1089</v>
      </c>
      <c r="F506" s="206" t="s">
        <v>1090</v>
      </c>
      <c r="G506" s="207" t="s">
        <v>169</v>
      </c>
      <c r="H506" s="208">
        <v>0</v>
      </c>
      <c r="I506" s="209">
        <v>206</v>
      </c>
      <c r="J506" s="210"/>
      <c r="K506" s="211">
        <f>ROUND(P506*H506,2)</f>
        <v>0</v>
      </c>
      <c r="L506" s="206" t="s">
        <v>161</v>
      </c>
      <c r="M506" s="212"/>
      <c r="N506" s="213" t="s">
        <v>1</v>
      </c>
      <c r="O506" s="194" t="s">
        <v>41</v>
      </c>
      <c r="P506" s="195">
        <f>I506+J506</f>
        <v>206</v>
      </c>
      <c r="Q506" s="195">
        <f>ROUND(I506*H506,2)</f>
        <v>0</v>
      </c>
      <c r="R506" s="195">
        <f>ROUND(J506*H506,2)</f>
        <v>0</v>
      </c>
      <c r="S506" s="55"/>
      <c r="T506" s="196">
        <f>S506*H506</f>
        <v>0</v>
      </c>
      <c r="U506" s="196">
        <v>0</v>
      </c>
      <c r="V506" s="196">
        <f>U506*H506</f>
        <v>0</v>
      </c>
      <c r="W506" s="196">
        <v>0</v>
      </c>
      <c r="X506" s="196">
        <f>W506*H506</f>
        <v>0</v>
      </c>
      <c r="Y506" s="197" t="s">
        <v>1</v>
      </c>
      <c r="AR506" s="12" t="s">
        <v>290</v>
      </c>
      <c r="AT506" s="12" t="s">
        <v>282</v>
      </c>
      <c r="AU506" s="12" t="s">
        <v>72</v>
      </c>
      <c r="AY506" s="12" t="s">
        <v>155</v>
      </c>
      <c r="BE506" s="99">
        <f>IF(O506="základní",K506,0)</f>
        <v>0</v>
      </c>
      <c r="BF506" s="99">
        <f>IF(O506="snížená",K506,0)</f>
        <v>0</v>
      </c>
      <c r="BG506" s="99">
        <f>IF(O506="zákl. přenesená",K506,0)</f>
        <v>0</v>
      </c>
      <c r="BH506" s="99">
        <f>IF(O506="sníž. přenesená",K506,0)</f>
        <v>0</v>
      </c>
      <c r="BI506" s="99">
        <f>IF(O506="nulová",K506,0)</f>
        <v>0</v>
      </c>
      <c r="BJ506" s="12" t="s">
        <v>80</v>
      </c>
      <c r="BK506" s="99">
        <f>ROUND(P506*H506,2)</f>
        <v>0</v>
      </c>
      <c r="BL506" s="12" t="s">
        <v>290</v>
      </c>
      <c r="BM506" s="12" t="s">
        <v>1091</v>
      </c>
    </row>
    <row r="507" spans="2:65" s="1" customFormat="1">
      <c r="B507" s="30"/>
      <c r="C507" s="31"/>
      <c r="D507" s="198" t="s">
        <v>164</v>
      </c>
      <c r="E507" s="31"/>
      <c r="F507" s="199" t="s">
        <v>1090</v>
      </c>
      <c r="G507" s="31"/>
      <c r="H507" s="31"/>
      <c r="I507" s="112"/>
      <c r="J507" s="112"/>
      <c r="K507" s="31"/>
      <c r="L507" s="31"/>
      <c r="M507" s="32"/>
      <c r="N507" s="200"/>
      <c r="O507" s="55"/>
      <c r="P507" s="55"/>
      <c r="Q507" s="55"/>
      <c r="R507" s="55"/>
      <c r="S507" s="55"/>
      <c r="T507" s="55"/>
      <c r="U507" s="55"/>
      <c r="V507" s="55"/>
      <c r="W507" s="55"/>
      <c r="X507" s="55"/>
      <c r="Y507" s="56"/>
      <c r="AT507" s="12" t="s">
        <v>164</v>
      </c>
      <c r="AU507" s="12" t="s">
        <v>72</v>
      </c>
    </row>
    <row r="508" spans="2:65" s="1" customFormat="1" ht="22.5" customHeight="1">
      <c r="B508" s="30"/>
      <c r="C508" s="204" t="s">
        <v>1092</v>
      </c>
      <c r="D508" s="204" t="s">
        <v>282</v>
      </c>
      <c r="E508" s="205" t="s">
        <v>1093</v>
      </c>
      <c r="F508" s="206" t="s">
        <v>1094</v>
      </c>
      <c r="G508" s="207" t="s">
        <v>169</v>
      </c>
      <c r="H508" s="208">
        <v>0</v>
      </c>
      <c r="I508" s="209">
        <v>588</v>
      </c>
      <c r="J508" s="210"/>
      <c r="K508" s="211">
        <f>ROUND(P508*H508,2)</f>
        <v>0</v>
      </c>
      <c r="L508" s="206" t="s">
        <v>161</v>
      </c>
      <c r="M508" s="212"/>
      <c r="N508" s="213" t="s">
        <v>1</v>
      </c>
      <c r="O508" s="194" t="s">
        <v>41</v>
      </c>
      <c r="P508" s="195">
        <f>I508+J508</f>
        <v>588</v>
      </c>
      <c r="Q508" s="195">
        <f>ROUND(I508*H508,2)</f>
        <v>0</v>
      </c>
      <c r="R508" s="195">
        <f>ROUND(J508*H508,2)</f>
        <v>0</v>
      </c>
      <c r="S508" s="55"/>
      <c r="T508" s="196">
        <f>S508*H508</f>
        <v>0</v>
      </c>
      <c r="U508" s="196">
        <v>0</v>
      </c>
      <c r="V508" s="196">
        <f>U508*H508</f>
        <v>0</v>
      </c>
      <c r="W508" s="196">
        <v>0</v>
      </c>
      <c r="X508" s="196">
        <f>W508*H508</f>
        <v>0</v>
      </c>
      <c r="Y508" s="197" t="s">
        <v>1</v>
      </c>
      <c r="AR508" s="12" t="s">
        <v>290</v>
      </c>
      <c r="AT508" s="12" t="s">
        <v>282</v>
      </c>
      <c r="AU508" s="12" t="s">
        <v>72</v>
      </c>
      <c r="AY508" s="12" t="s">
        <v>155</v>
      </c>
      <c r="BE508" s="99">
        <f>IF(O508="základní",K508,0)</f>
        <v>0</v>
      </c>
      <c r="BF508" s="99">
        <f>IF(O508="snížená",K508,0)</f>
        <v>0</v>
      </c>
      <c r="BG508" s="99">
        <f>IF(O508="zákl. přenesená",K508,0)</f>
        <v>0</v>
      </c>
      <c r="BH508" s="99">
        <f>IF(O508="sníž. přenesená",K508,0)</f>
        <v>0</v>
      </c>
      <c r="BI508" s="99">
        <f>IF(O508="nulová",K508,0)</f>
        <v>0</v>
      </c>
      <c r="BJ508" s="12" t="s">
        <v>80</v>
      </c>
      <c r="BK508" s="99">
        <f>ROUND(P508*H508,2)</f>
        <v>0</v>
      </c>
      <c r="BL508" s="12" t="s">
        <v>290</v>
      </c>
      <c r="BM508" s="12" t="s">
        <v>1095</v>
      </c>
    </row>
    <row r="509" spans="2:65" s="1" customFormat="1">
      <c r="B509" s="30"/>
      <c r="C509" s="31"/>
      <c r="D509" s="198" t="s">
        <v>164</v>
      </c>
      <c r="E509" s="31"/>
      <c r="F509" s="199" t="s">
        <v>1094</v>
      </c>
      <c r="G509" s="31"/>
      <c r="H509" s="31"/>
      <c r="I509" s="112"/>
      <c r="J509" s="112"/>
      <c r="K509" s="31"/>
      <c r="L509" s="31"/>
      <c r="M509" s="32"/>
      <c r="N509" s="200"/>
      <c r="O509" s="55"/>
      <c r="P509" s="55"/>
      <c r="Q509" s="55"/>
      <c r="R509" s="55"/>
      <c r="S509" s="55"/>
      <c r="T509" s="55"/>
      <c r="U509" s="55"/>
      <c r="V509" s="55"/>
      <c r="W509" s="55"/>
      <c r="X509" s="55"/>
      <c r="Y509" s="56"/>
      <c r="AT509" s="12" t="s">
        <v>164</v>
      </c>
      <c r="AU509" s="12" t="s">
        <v>72</v>
      </c>
    </row>
    <row r="510" spans="2:65" s="1" customFormat="1" ht="22.5" customHeight="1">
      <c r="B510" s="30"/>
      <c r="C510" s="204" t="s">
        <v>1096</v>
      </c>
      <c r="D510" s="204" t="s">
        <v>282</v>
      </c>
      <c r="E510" s="205" t="s">
        <v>1097</v>
      </c>
      <c r="F510" s="206" t="s">
        <v>1098</v>
      </c>
      <c r="G510" s="207" t="s">
        <v>169</v>
      </c>
      <c r="H510" s="208">
        <v>0</v>
      </c>
      <c r="I510" s="209">
        <v>16</v>
      </c>
      <c r="J510" s="210"/>
      <c r="K510" s="211">
        <f>ROUND(P510*H510,2)</f>
        <v>0</v>
      </c>
      <c r="L510" s="206" t="s">
        <v>161</v>
      </c>
      <c r="M510" s="212"/>
      <c r="N510" s="213" t="s">
        <v>1</v>
      </c>
      <c r="O510" s="194" t="s">
        <v>41</v>
      </c>
      <c r="P510" s="195">
        <f>I510+J510</f>
        <v>16</v>
      </c>
      <c r="Q510" s="195">
        <f>ROUND(I510*H510,2)</f>
        <v>0</v>
      </c>
      <c r="R510" s="195">
        <f>ROUND(J510*H510,2)</f>
        <v>0</v>
      </c>
      <c r="S510" s="55"/>
      <c r="T510" s="196">
        <f>S510*H510</f>
        <v>0</v>
      </c>
      <c r="U510" s="196">
        <v>0</v>
      </c>
      <c r="V510" s="196">
        <f>U510*H510</f>
        <v>0</v>
      </c>
      <c r="W510" s="196">
        <v>0</v>
      </c>
      <c r="X510" s="196">
        <f>W510*H510</f>
        <v>0</v>
      </c>
      <c r="Y510" s="197" t="s">
        <v>1</v>
      </c>
      <c r="AR510" s="12" t="s">
        <v>290</v>
      </c>
      <c r="AT510" s="12" t="s">
        <v>282</v>
      </c>
      <c r="AU510" s="12" t="s">
        <v>72</v>
      </c>
      <c r="AY510" s="12" t="s">
        <v>155</v>
      </c>
      <c r="BE510" s="99">
        <f>IF(O510="základní",K510,0)</f>
        <v>0</v>
      </c>
      <c r="BF510" s="99">
        <f>IF(O510="snížená",K510,0)</f>
        <v>0</v>
      </c>
      <c r="BG510" s="99">
        <f>IF(O510="zákl. přenesená",K510,0)</f>
        <v>0</v>
      </c>
      <c r="BH510" s="99">
        <f>IF(O510="sníž. přenesená",K510,0)</f>
        <v>0</v>
      </c>
      <c r="BI510" s="99">
        <f>IF(O510="nulová",K510,0)</f>
        <v>0</v>
      </c>
      <c r="BJ510" s="12" t="s">
        <v>80</v>
      </c>
      <c r="BK510" s="99">
        <f>ROUND(P510*H510,2)</f>
        <v>0</v>
      </c>
      <c r="BL510" s="12" t="s">
        <v>290</v>
      </c>
      <c r="BM510" s="12" t="s">
        <v>1099</v>
      </c>
    </row>
    <row r="511" spans="2:65" s="1" customFormat="1">
      <c r="B511" s="30"/>
      <c r="C511" s="31"/>
      <c r="D511" s="198" t="s">
        <v>164</v>
      </c>
      <c r="E511" s="31"/>
      <c r="F511" s="199" t="s">
        <v>1098</v>
      </c>
      <c r="G511" s="31"/>
      <c r="H511" s="31"/>
      <c r="I511" s="112"/>
      <c r="J511" s="112"/>
      <c r="K511" s="31"/>
      <c r="L511" s="31"/>
      <c r="M511" s="32"/>
      <c r="N511" s="200"/>
      <c r="O511" s="55"/>
      <c r="P511" s="55"/>
      <c r="Q511" s="55"/>
      <c r="R511" s="55"/>
      <c r="S511" s="55"/>
      <c r="T511" s="55"/>
      <c r="U511" s="55"/>
      <c r="V511" s="55"/>
      <c r="W511" s="55"/>
      <c r="X511" s="55"/>
      <c r="Y511" s="56"/>
      <c r="AT511" s="12" t="s">
        <v>164</v>
      </c>
      <c r="AU511" s="12" t="s">
        <v>72</v>
      </c>
    </row>
    <row r="512" spans="2:65" s="1" customFormat="1" ht="22.5" customHeight="1">
      <c r="B512" s="30"/>
      <c r="C512" s="204" t="s">
        <v>1100</v>
      </c>
      <c r="D512" s="204" t="s">
        <v>282</v>
      </c>
      <c r="E512" s="205" t="s">
        <v>1101</v>
      </c>
      <c r="F512" s="206" t="s">
        <v>1102</v>
      </c>
      <c r="G512" s="207" t="s">
        <v>169</v>
      </c>
      <c r="H512" s="208">
        <v>0</v>
      </c>
      <c r="I512" s="209">
        <v>67</v>
      </c>
      <c r="J512" s="210"/>
      <c r="K512" s="211">
        <f>ROUND(P512*H512,2)</f>
        <v>0</v>
      </c>
      <c r="L512" s="206" t="s">
        <v>161</v>
      </c>
      <c r="M512" s="212"/>
      <c r="N512" s="213" t="s">
        <v>1</v>
      </c>
      <c r="O512" s="194" t="s">
        <v>41</v>
      </c>
      <c r="P512" s="195">
        <f>I512+J512</f>
        <v>67</v>
      </c>
      <c r="Q512" s="195">
        <f>ROUND(I512*H512,2)</f>
        <v>0</v>
      </c>
      <c r="R512" s="195">
        <f>ROUND(J512*H512,2)</f>
        <v>0</v>
      </c>
      <c r="S512" s="55"/>
      <c r="T512" s="196">
        <f>S512*H512</f>
        <v>0</v>
      </c>
      <c r="U512" s="196">
        <v>0</v>
      </c>
      <c r="V512" s="196">
        <f>U512*H512</f>
        <v>0</v>
      </c>
      <c r="W512" s="196">
        <v>0</v>
      </c>
      <c r="X512" s="196">
        <f>W512*H512</f>
        <v>0</v>
      </c>
      <c r="Y512" s="197" t="s">
        <v>1</v>
      </c>
      <c r="AR512" s="12" t="s">
        <v>290</v>
      </c>
      <c r="AT512" s="12" t="s">
        <v>282</v>
      </c>
      <c r="AU512" s="12" t="s">
        <v>72</v>
      </c>
      <c r="AY512" s="12" t="s">
        <v>155</v>
      </c>
      <c r="BE512" s="99">
        <f>IF(O512="základní",K512,0)</f>
        <v>0</v>
      </c>
      <c r="BF512" s="99">
        <f>IF(O512="snížená",K512,0)</f>
        <v>0</v>
      </c>
      <c r="BG512" s="99">
        <f>IF(O512="zákl. přenesená",K512,0)</f>
        <v>0</v>
      </c>
      <c r="BH512" s="99">
        <f>IF(O512="sníž. přenesená",K512,0)</f>
        <v>0</v>
      </c>
      <c r="BI512" s="99">
        <f>IF(O512="nulová",K512,0)</f>
        <v>0</v>
      </c>
      <c r="BJ512" s="12" t="s">
        <v>80</v>
      </c>
      <c r="BK512" s="99">
        <f>ROUND(P512*H512,2)</f>
        <v>0</v>
      </c>
      <c r="BL512" s="12" t="s">
        <v>290</v>
      </c>
      <c r="BM512" s="12" t="s">
        <v>1103</v>
      </c>
    </row>
    <row r="513" spans="2:65" s="1" customFormat="1">
      <c r="B513" s="30"/>
      <c r="C513" s="31"/>
      <c r="D513" s="198" t="s">
        <v>164</v>
      </c>
      <c r="E513" s="31"/>
      <c r="F513" s="199" t="s">
        <v>1102</v>
      </c>
      <c r="G513" s="31"/>
      <c r="H513" s="31"/>
      <c r="I513" s="112"/>
      <c r="J513" s="112"/>
      <c r="K513" s="31"/>
      <c r="L513" s="31"/>
      <c r="M513" s="32"/>
      <c r="N513" s="200"/>
      <c r="O513" s="55"/>
      <c r="P513" s="55"/>
      <c r="Q513" s="55"/>
      <c r="R513" s="55"/>
      <c r="S513" s="55"/>
      <c r="T513" s="55"/>
      <c r="U513" s="55"/>
      <c r="V513" s="55"/>
      <c r="W513" s="55"/>
      <c r="X513" s="55"/>
      <c r="Y513" s="56"/>
      <c r="AT513" s="12" t="s">
        <v>164</v>
      </c>
      <c r="AU513" s="12" t="s">
        <v>72</v>
      </c>
    </row>
    <row r="514" spans="2:65" s="1" customFormat="1" ht="22.5" customHeight="1">
      <c r="B514" s="30"/>
      <c r="C514" s="204" t="s">
        <v>1104</v>
      </c>
      <c r="D514" s="204" t="s">
        <v>282</v>
      </c>
      <c r="E514" s="205" t="s">
        <v>1105</v>
      </c>
      <c r="F514" s="206" t="s">
        <v>1106</v>
      </c>
      <c r="G514" s="207" t="s">
        <v>169</v>
      </c>
      <c r="H514" s="208">
        <v>0</v>
      </c>
      <c r="I514" s="209">
        <v>162</v>
      </c>
      <c r="J514" s="210"/>
      <c r="K514" s="211">
        <f>ROUND(P514*H514,2)</f>
        <v>0</v>
      </c>
      <c r="L514" s="206" t="s">
        <v>161</v>
      </c>
      <c r="M514" s="212"/>
      <c r="N514" s="213" t="s">
        <v>1</v>
      </c>
      <c r="O514" s="194" t="s">
        <v>41</v>
      </c>
      <c r="P514" s="195">
        <f>I514+J514</f>
        <v>162</v>
      </c>
      <c r="Q514" s="195">
        <f>ROUND(I514*H514,2)</f>
        <v>0</v>
      </c>
      <c r="R514" s="195">
        <f>ROUND(J514*H514,2)</f>
        <v>0</v>
      </c>
      <c r="S514" s="55"/>
      <c r="T514" s="196">
        <f>S514*H514</f>
        <v>0</v>
      </c>
      <c r="U514" s="196">
        <v>0</v>
      </c>
      <c r="V514" s="196">
        <f>U514*H514</f>
        <v>0</v>
      </c>
      <c r="W514" s="196">
        <v>0</v>
      </c>
      <c r="X514" s="196">
        <f>W514*H514</f>
        <v>0</v>
      </c>
      <c r="Y514" s="197" t="s">
        <v>1</v>
      </c>
      <c r="AR514" s="12" t="s">
        <v>290</v>
      </c>
      <c r="AT514" s="12" t="s">
        <v>282</v>
      </c>
      <c r="AU514" s="12" t="s">
        <v>72</v>
      </c>
      <c r="AY514" s="12" t="s">
        <v>155</v>
      </c>
      <c r="BE514" s="99">
        <f>IF(O514="základní",K514,0)</f>
        <v>0</v>
      </c>
      <c r="BF514" s="99">
        <f>IF(O514="snížená",K514,0)</f>
        <v>0</v>
      </c>
      <c r="BG514" s="99">
        <f>IF(O514="zákl. přenesená",K514,0)</f>
        <v>0</v>
      </c>
      <c r="BH514" s="99">
        <f>IF(O514="sníž. přenesená",K514,0)</f>
        <v>0</v>
      </c>
      <c r="BI514" s="99">
        <f>IF(O514="nulová",K514,0)</f>
        <v>0</v>
      </c>
      <c r="BJ514" s="12" t="s">
        <v>80</v>
      </c>
      <c r="BK514" s="99">
        <f>ROUND(P514*H514,2)</f>
        <v>0</v>
      </c>
      <c r="BL514" s="12" t="s">
        <v>290</v>
      </c>
      <c r="BM514" s="12" t="s">
        <v>1107</v>
      </c>
    </row>
    <row r="515" spans="2:65" s="1" customFormat="1">
      <c r="B515" s="30"/>
      <c r="C515" s="31"/>
      <c r="D515" s="198" t="s">
        <v>164</v>
      </c>
      <c r="E515" s="31"/>
      <c r="F515" s="199" t="s">
        <v>1106</v>
      </c>
      <c r="G515" s="31"/>
      <c r="H515" s="31"/>
      <c r="I515" s="112"/>
      <c r="J515" s="112"/>
      <c r="K515" s="31"/>
      <c r="L515" s="31"/>
      <c r="M515" s="32"/>
      <c r="N515" s="200"/>
      <c r="O515" s="55"/>
      <c r="P515" s="55"/>
      <c r="Q515" s="55"/>
      <c r="R515" s="55"/>
      <c r="S515" s="55"/>
      <c r="T515" s="55"/>
      <c r="U515" s="55"/>
      <c r="V515" s="55"/>
      <c r="W515" s="55"/>
      <c r="X515" s="55"/>
      <c r="Y515" s="56"/>
      <c r="AT515" s="12" t="s">
        <v>164</v>
      </c>
      <c r="AU515" s="12" t="s">
        <v>72</v>
      </c>
    </row>
    <row r="516" spans="2:65" s="1" customFormat="1" ht="22.5" customHeight="1">
      <c r="B516" s="30"/>
      <c r="C516" s="204" t="s">
        <v>1108</v>
      </c>
      <c r="D516" s="204" t="s">
        <v>282</v>
      </c>
      <c r="E516" s="205" t="s">
        <v>1109</v>
      </c>
      <c r="F516" s="206" t="s">
        <v>1110</v>
      </c>
      <c r="G516" s="207" t="s">
        <v>169</v>
      </c>
      <c r="H516" s="208">
        <v>0</v>
      </c>
      <c r="I516" s="209">
        <v>7350</v>
      </c>
      <c r="J516" s="210"/>
      <c r="K516" s="211">
        <f>ROUND(P516*H516,2)</f>
        <v>0</v>
      </c>
      <c r="L516" s="206" t="s">
        <v>161</v>
      </c>
      <c r="M516" s="212"/>
      <c r="N516" s="213" t="s">
        <v>1</v>
      </c>
      <c r="O516" s="194" t="s">
        <v>41</v>
      </c>
      <c r="P516" s="195">
        <f>I516+J516</f>
        <v>7350</v>
      </c>
      <c r="Q516" s="195">
        <f>ROUND(I516*H516,2)</f>
        <v>0</v>
      </c>
      <c r="R516" s="195">
        <f>ROUND(J516*H516,2)</f>
        <v>0</v>
      </c>
      <c r="S516" s="55"/>
      <c r="T516" s="196">
        <f>S516*H516</f>
        <v>0</v>
      </c>
      <c r="U516" s="196">
        <v>0</v>
      </c>
      <c r="V516" s="196">
        <f>U516*H516</f>
        <v>0</v>
      </c>
      <c r="W516" s="196">
        <v>0</v>
      </c>
      <c r="X516" s="196">
        <f>W516*H516</f>
        <v>0</v>
      </c>
      <c r="Y516" s="197" t="s">
        <v>1</v>
      </c>
      <c r="AR516" s="12" t="s">
        <v>290</v>
      </c>
      <c r="AT516" s="12" t="s">
        <v>282</v>
      </c>
      <c r="AU516" s="12" t="s">
        <v>72</v>
      </c>
      <c r="AY516" s="12" t="s">
        <v>155</v>
      </c>
      <c r="BE516" s="99">
        <f>IF(O516="základní",K516,0)</f>
        <v>0</v>
      </c>
      <c r="BF516" s="99">
        <f>IF(O516="snížená",K516,0)</f>
        <v>0</v>
      </c>
      <c r="BG516" s="99">
        <f>IF(O516="zákl. přenesená",K516,0)</f>
        <v>0</v>
      </c>
      <c r="BH516" s="99">
        <f>IF(O516="sníž. přenesená",K516,0)</f>
        <v>0</v>
      </c>
      <c r="BI516" s="99">
        <f>IF(O516="nulová",K516,0)</f>
        <v>0</v>
      </c>
      <c r="BJ516" s="12" t="s">
        <v>80</v>
      </c>
      <c r="BK516" s="99">
        <f>ROUND(P516*H516,2)</f>
        <v>0</v>
      </c>
      <c r="BL516" s="12" t="s">
        <v>290</v>
      </c>
      <c r="BM516" s="12" t="s">
        <v>1111</v>
      </c>
    </row>
    <row r="517" spans="2:65" s="1" customFormat="1">
      <c r="B517" s="30"/>
      <c r="C517" s="31"/>
      <c r="D517" s="198" t="s">
        <v>164</v>
      </c>
      <c r="E517" s="31"/>
      <c r="F517" s="199" t="s">
        <v>1110</v>
      </c>
      <c r="G517" s="31"/>
      <c r="H517" s="31"/>
      <c r="I517" s="112"/>
      <c r="J517" s="112"/>
      <c r="K517" s="31"/>
      <c r="L517" s="31"/>
      <c r="M517" s="32"/>
      <c r="N517" s="200"/>
      <c r="O517" s="55"/>
      <c r="P517" s="55"/>
      <c r="Q517" s="55"/>
      <c r="R517" s="55"/>
      <c r="S517" s="55"/>
      <c r="T517" s="55"/>
      <c r="U517" s="55"/>
      <c r="V517" s="55"/>
      <c r="W517" s="55"/>
      <c r="X517" s="55"/>
      <c r="Y517" s="56"/>
      <c r="AT517" s="12" t="s">
        <v>164</v>
      </c>
      <c r="AU517" s="12" t="s">
        <v>72</v>
      </c>
    </row>
    <row r="518" spans="2:65" s="1" customFormat="1" ht="22.5" customHeight="1">
      <c r="B518" s="30"/>
      <c r="C518" s="204" t="s">
        <v>1112</v>
      </c>
      <c r="D518" s="204" t="s">
        <v>282</v>
      </c>
      <c r="E518" s="205" t="s">
        <v>1113</v>
      </c>
      <c r="F518" s="206" t="s">
        <v>1114</v>
      </c>
      <c r="G518" s="207" t="s">
        <v>169</v>
      </c>
      <c r="H518" s="208">
        <v>0</v>
      </c>
      <c r="I518" s="209">
        <v>147</v>
      </c>
      <c r="J518" s="210"/>
      <c r="K518" s="211">
        <f>ROUND(P518*H518,2)</f>
        <v>0</v>
      </c>
      <c r="L518" s="206" t="s">
        <v>161</v>
      </c>
      <c r="M518" s="212"/>
      <c r="N518" s="213" t="s">
        <v>1</v>
      </c>
      <c r="O518" s="194" t="s">
        <v>41</v>
      </c>
      <c r="P518" s="195">
        <f>I518+J518</f>
        <v>147</v>
      </c>
      <c r="Q518" s="195">
        <f>ROUND(I518*H518,2)</f>
        <v>0</v>
      </c>
      <c r="R518" s="195">
        <f>ROUND(J518*H518,2)</f>
        <v>0</v>
      </c>
      <c r="S518" s="55"/>
      <c r="T518" s="196">
        <f>S518*H518</f>
        <v>0</v>
      </c>
      <c r="U518" s="196">
        <v>0</v>
      </c>
      <c r="V518" s="196">
        <f>U518*H518</f>
        <v>0</v>
      </c>
      <c r="W518" s="196">
        <v>0</v>
      </c>
      <c r="X518" s="196">
        <f>W518*H518</f>
        <v>0</v>
      </c>
      <c r="Y518" s="197" t="s">
        <v>1</v>
      </c>
      <c r="AR518" s="12" t="s">
        <v>290</v>
      </c>
      <c r="AT518" s="12" t="s">
        <v>282</v>
      </c>
      <c r="AU518" s="12" t="s">
        <v>72</v>
      </c>
      <c r="AY518" s="12" t="s">
        <v>155</v>
      </c>
      <c r="BE518" s="99">
        <f>IF(O518="základní",K518,0)</f>
        <v>0</v>
      </c>
      <c r="BF518" s="99">
        <f>IF(O518="snížená",K518,0)</f>
        <v>0</v>
      </c>
      <c r="BG518" s="99">
        <f>IF(O518="zákl. přenesená",K518,0)</f>
        <v>0</v>
      </c>
      <c r="BH518" s="99">
        <f>IF(O518="sníž. přenesená",K518,0)</f>
        <v>0</v>
      </c>
      <c r="BI518" s="99">
        <f>IF(O518="nulová",K518,0)</f>
        <v>0</v>
      </c>
      <c r="BJ518" s="12" t="s">
        <v>80</v>
      </c>
      <c r="BK518" s="99">
        <f>ROUND(P518*H518,2)</f>
        <v>0</v>
      </c>
      <c r="BL518" s="12" t="s">
        <v>290</v>
      </c>
      <c r="BM518" s="12" t="s">
        <v>1115</v>
      </c>
    </row>
    <row r="519" spans="2:65" s="1" customFormat="1">
      <c r="B519" s="30"/>
      <c r="C519" s="31"/>
      <c r="D519" s="198" t="s">
        <v>164</v>
      </c>
      <c r="E519" s="31"/>
      <c r="F519" s="199" t="s">
        <v>1114</v>
      </c>
      <c r="G519" s="31"/>
      <c r="H519" s="31"/>
      <c r="I519" s="112"/>
      <c r="J519" s="112"/>
      <c r="K519" s="31"/>
      <c r="L519" s="31"/>
      <c r="M519" s="32"/>
      <c r="N519" s="200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6"/>
      <c r="AT519" s="12" t="s">
        <v>164</v>
      </c>
      <c r="AU519" s="12" t="s">
        <v>72</v>
      </c>
    </row>
    <row r="520" spans="2:65" s="1" customFormat="1" ht="22.5" customHeight="1">
      <c r="B520" s="30"/>
      <c r="C520" s="204" t="s">
        <v>1116</v>
      </c>
      <c r="D520" s="204" t="s">
        <v>282</v>
      </c>
      <c r="E520" s="205" t="s">
        <v>1117</v>
      </c>
      <c r="F520" s="206" t="s">
        <v>1118</v>
      </c>
      <c r="G520" s="207" t="s">
        <v>169</v>
      </c>
      <c r="H520" s="208">
        <v>0</v>
      </c>
      <c r="I520" s="209">
        <v>181</v>
      </c>
      <c r="J520" s="210"/>
      <c r="K520" s="211">
        <f>ROUND(P520*H520,2)</f>
        <v>0</v>
      </c>
      <c r="L520" s="206" t="s">
        <v>161</v>
      </c>
      <c r="M520" s="212"/>
      <c r="N520" s="213" t="s">
        <v>1</v>
      </c>
      <c r="O520" s="194" t="s">
        <v>41</v>
      </c>
      <c r="P520" s="195">
        <f>I520+J520</f>
        <v>181</v>
      </c>
      <c r="Q520" s="195">
        <f>ROUND(I520*H520,2)</f>
        <v>0</v>
      </c>
      <c r="R520" s="195">
        <f>ROUND(J520*H520,2)</f>
        <v>0</v>
      </c>
      <c r="S520" s="55"/>
      <c r="T520" s="196">
        <f>S520*H520</f>
        <v>0</v>
      </c>
      <c r="U520" s="196">
        <v>0</v>
      </c>
      <c r="V520" s="196">
        <f>U520*H520</f>
        <v>0</v>
      </c>
      <c r="W520" s="196">
        <v>0</v>
      </c>
      <c r="X520" s="196">
        <f>W520*H520</f>
        <v>0</v>
      </c>
      <c r="Y520" s="197" t="s">
        <v>1</v>
      </c>
      <c r="AR520" s="12" t="s">
        <v>290</v>
      </c>
      <c r="AT520" s="12" t="s">
        <v>282</v>
      </c>
      <c r="AU520" s="12" t="s">
        <v>72</v>
      </c>
      <c r="AY520" s="12" t="s">
        <v>155</v>
      </c>
      <c r="BE520" s="99">
        <f>IF(O520="základní",K520,0)</f>
        <v>0</v>
      </c>
      <c r="BF520" s="99">
        <f>IF(O520="snížená",K520,0)</f>
        <v>0</v>
      </c>
      <c r="BG520" s="99">
        <f>IF(O520="zákl. přenesená",K520,0)</f>
        <v>0</v>
      </c>
      <c r="BH520" s="99">
        <f>IF(O520="sníž. přenesená",K520,0)</f>
        <v>0</v>
      </c>
      <c r="BI520" s="99">
        <f>IF(O520="nulová",K520,0)</f>
        <v>0</v>
      </c>
      <c r="BJ520" s="12" t="s">
        <v>80</v>
      </c>
      <c r="BK520" s="99">
        <f>ROUND(P520*H520,2)</f>
        <v>0</v>
      </c>
      <c r="BL520" s="12" t="s">
        <v>290</v>
      </c>
      <c r="BM520" s="12" t="s">
        <v>1119</v>
      </c>
    </row>
    <row r="521" spans="2:65" s="1" customFormat="1" ht="19.2">
      <c r="B521" s="30"/>
      <c r="C521" s="31"/>
      <c r="D521" s="198" t="s">
        <v>164</v>
      </c>
      <c r="E521" s="31"/>
      <c r="F521" s="199" t="s">
        <v>1118</v>
      </c>
      <c r="G521" s="31"/>
      <c r="H521" s="31"/>
      <c r="I521" s="112"/>
      <c r="J521" s="112"/>
      <c r="K521" s="31"/>
      <c r="L521" s="31"/>
      <c r="M521" s="32"/>
      <c r="N521" s="200"/>
      <c r="O521" s="55"/>
      <c r="P521" s="55"/>
      <c r="Q521" s="55"/>
      <c r="R521" s="55"/>
      <c r="S521" s="55"/>
      <c r="T521" s="55"/>
      <c r="U521" s="55"/>
      <c r="V521" s="55"/>
      <c r="W521" s="55"/>
      <c r="X521" s="55"/>
      <c r="Y521" s="56"/>
      <c r="AT521" s="12" t="s">
        <v>164</v>
      </c>
      <c r="AU521" s="12" t="s">
        <v>72</v>
      </c>
    </row>
    <row r="522" spans="2:65" s="1" customFormat="1" ht="22.5" customHeight="1">
      <c r="B522" s="30"/>
      <c r="C522" s="204" t="s">
        <v>1120</v>
      </c>
      <c r="D522" s="204" t="s">
        <v>282</v>
      </c>
      <c r="E522" s="205" t="s">
        <v>1121</v>
      </c>
      <c r="F522" s="206" t="s">
        <v>1122</v>
      </c>
      <c r="G522" s="207" t="s">
        <v>169</v>
      </c>
      <c r="H522" s="208">
        <v>0</v>
      </c>
      <c r="I522" s="209">
        <v>214</v>
      </c>
      <c r="J522" s="210"/>
      <c r="K522" s="211">
        <f>ROUND(P522*H522,2)</f>
        <v>0</v>
      </c>
      <c r="L522" s="206" t="s">
        <v>161</v>
      </c>
      <c r="M522" s="212"/>
      <c r="N522" s="213" t="s">
        <v>1</v>
      </c>
      <c r="O522" s="194" t="s">
        <v>41</v>
      </c>
      <c r="P522" s="195">
        <f>I522+J522</f>
        <v>214</v>
      </c>
      <c r="Q522" s="195">
        <f>ROUND(I522*H522,2)</f>
        <v>0</v>
      </c>
      <c r="R522" s="195">
        <f>ROUND(J522*H522,2)</f>
        <v>0</v>
      </c>
      <c r="S522" s="55"/>
      <c r="T522" s="196">
        <f>S522*H522</f>
        <v>0</v>
      </c>
      <c r="U522" s="196">
        <v>0</v>
      </c>
      <c r="V522" s="196">
        <f>U522*H522</f>
        <v>0</v>
      </c>
      <c r="W522" s="196">
        <v>0</v>
      </c>
      <c r="X522" s="196">
        <f>W522*H522</f>
        <v>0</v>
      </c>
      <c r="Y522" s="197" t="s">
        <v>1</v>
      </c>
      <c r="AR522" s="12" t="s">
        <v>290</v>
      </c>
      <c r="AT522" s="12" t="s">
        <v>282</v>
      </c>
      <c r="AU522" s="12" t="s">
        <v>72</v>
      </c>
      <c r="AY522" s="12" t="s">
        <v>155</v>
      </c>
      <c r="BE522" s="99">
        <f>IF(O522="základní",K522,0)</f>
        <v>0</v>
      </c>
      <c r="BF522" s="99">
        <f>IF(O522="snížená",K522,0)</f>
        <v>0</v>
      </c>
      <c r="BG522" s="99">
        <f>IF(O522="zákl. přenesená",K522,0)</f>
        <v>0</v>
      </c>
      <c r="BH522" s="99">
        <f>IF(O522="sníž. přenesená",K522,0)</f>
        <v>0</v>
      </c>
      <c r="BI522" s="99">
        <f>IF(O522="nulová",K522,0)</f>
        <v>0</v>
      </c>
      <c r="BJ522" s="12" t="s">
        <v>80</v>
      </c>
      <c r="BK522" s="99">
        <f>ROUND(P522*H522,2)</f>
        <v>0</v>
      </c>
      <c r="BL522" s="12" t="s">
        <v>290</v>
      </c>
      <c r="BM522" s="12" t="s">
        <v>1123</v>
      </c>
    </row>
    <row r="523" spans="2:65" s="1" customFormat="1">
      <c r="B523" s="30"/>
      <c r="C523" s="31"/>
      <c r="D523" s="198" t="s">
        <v>164</v>
      </c>
      <c r="E523" s="31"/>
      <c r="F523" s="199" t="s">
        <v>1122</v>
      </c>
      <c r="G523" s="31"/>
      <c r="H523" s="31"/>
      <c r="I523" s="112"/>
      <c r="J523" s="112"/>
      <c r="K523" s="31"/>
      <c r="L523" s="31"/>
      <c r="M523" s="32"/>
      <c r="N523" s="200"/>
      <c r="O523" s="55"/>
      <c r="P523" s="55"/>
      <c r="Q523" s="55"/>
      <c r="R523" s="55"/>
      <c r="S523" s="55"/>
      <c r="T523" s="55"/>
      <c r="U523" s="55"/>
      <c r="V523" s="55"/>
      <c r="W523" s="55"/>
      <c r="X523" s="55"/>
      <c r="Y523" s="56"/>
      <c r="AT523" s="12" t="s">
        <v>164</v>
      </c>
      <c r="AU523" s="12" t="s">
        <v>72</v>
      </c>
    </row>
    <row r="524" spans="2:65" s="1" customFormat="1" ht="22.5" customHeight="1">
      <c r="B524" s="30"/>
      <c r="C524" s="204" t="s">
        <v>1124</v>
      </c>
      <c r="D524" s="204" t="s">
        <v>282</v>
      </c>
      <c r="E524" s="205" t="s">
        <v>1125</v>
      </c>
      <c r="F524" s="206" t="s">
        <v>1126</v>
      </c>
      <c r="G524" s="207" t="s">
        <v>169</v>
      </c>
      <c r="H524" s="208">
        <v>0</v>
      </c>
      <c r="I524" s="209">
        <v>61</v>
      </c>
      <c r="J524" s="210"/>
      <c r="K524" s="211">
        <f>ROUND(P524*H524,2)</f>
        <v>0</v>
      </c>
      <c r="L524" s="206" t="s">
        <v>161</v>
      </c>
      <c r="M524" s="212"/>
      <c r="N524" s="213" t="s">
        <v>1</v>
      </c>
      <c r="O524" s="194" t="s">
        <v>41</v>
      </c>
      <c r="P524" s="195">
        <f>I524+J524</f>
        <v>61</v>
      </c>
      <c r="Q524" s="195">
        <f>ROUND(I524*H524,2)</f>
        <v>0</v>
      </c>
      <c r="R524" s="195">
        <f>ROUND(J524*H524,2)</f>
        <v>0</v>
      </c>
      <c r="S524" s="55"/>
      <c r="T524" s="196">
        <f>S524*H524</f>
        <v>0</v>
      </c>
      <c r="U524" s="196">
        <v>0</v>
      </c>
      <c r="V524" s="196">
        <f>U524*H524</f>
        <v>0</v>
      </c>
      <c r="W524" s="196">
        <v>0</v>
      </c>
      <c r="X524" s="196">
        <f>W524*H524</f>
        <v>0</v>
      </c>
      <c r="Y524" s="197" t="s">
        <v>1</v>
      </c>
      <c r="AR524" s="12" t="s">
        <v>290</v>
      </c>
      <c r="AT524" s="12" t="s">
        <v>282</v>
      </c>
      <c r="AU524" s="12" t="s">
        <v>72</v>
      </c>
      <c r="AY524" s="12" t="s">
        <v>155</v>
      </c>
      <c r="BE524" s="99">
        <f>IF(O524="základní",K524,0)</f>
        <v>0</v>
      </c>
      <c r="BF524" s="99">
        <f>IF(O524="snížená",K524,0)</f>
        <v>0</v>
      </c>
      <c r="BG524" s="99">
        <f>IF(O524="zákl. přenesená",K524,0)</f>
        <v>0</v>
      </c>
      <c r="BH524" s="99">
        <f>IF(O524="sníž. přenesená",K524,0)</f>
        <v>0</v>
      </c>
      <c r="BI524" s="99">
        <f>IF(O524="nulová",K524,0)</f>
        <v>0</v>
      </c>
      <c r="BJ524" s="12" t="s">
        <v>80</v>
      </c>
      <c r="BK524" s="99">
        <f>ROUND(P524*H524,2)</f>
        <v>0</v>
      </c>
      <c r="BL524" s="12" t="s">
        <v>290</v>
      </c>
      <c r="BM524" s="12" t="s">
        <v>1127</v>
      </c>
    </row>
    <row r="525" spans="2:65" s="1" customFormat="1">
      <c r="B525" s="30"/>
      <c r="C525" s="31"/>
      <c r="D525" s="198" t="s">
        <v>164</v>
      </c>
      <c r="E525" s="31"/>
      <c r="F525" s="199" t="s">
        <v>1126</v>
      </c>
      <c r="G525" s="31"/>
      <c r="H525" s="31"/>
      <c r="I525" s="112"/>
      <c r="J525" s="112"/>
      <c r="K525" s="31"/>
      <c r="L525" s="31"/>
      <c r="M525" s="32"/>
      <c r="N525" s="200"/>
      <c r="O525" s="55"/>
      <c r="P525" s="55"/>
      <c r="Q525" s="55"/>
      <c r="R525" s="55"/>
      <c r="S525" s="55"/>
      <c r="T525" s="55"/>
      <c r="U525" s="55"/>
      <c r="V525" s="55"/>
      <c r="W525" s="55"/>
      <c r="X525" s="55"/>
      <c r="Y525" s="56"/>
      <c r="AT525" s="12" t="s">
        <v>164</v>
      </c>
      <c r="AU525" s="12" t="s">
        <v>72</v>
      </c>
    </row>
    <row r="526" spans="2:65" s="1" customFormat="1" ht="22.5" customHeight="1">
      <c r="B526" s="30"/>
      <c r="C526" s="204" t="s">
        <v>1128</v>
      </c>
      <c r="D526" s="204" t="s">
        <v>282</v>
      </c>
      <c r="E526" s="205" t="s">
        <v>1129</v>
      </c>
      <c r="F526" s="206" t="s">
        <v>1130</v>
      </c>
      <c r="G526" s="207" t="s">
        <v>169</v>
      </c>
      <c r="H526" s="208">
        <v>0</v>
      </c>
      <c r="I526" s="209">
        <v>823</v>
      </c>
      <c r="J526" s="210"/>
      <c r="K526" s="211">
        <f>ROUND(P526*H526,2)</f>
        <v>0</v>
      </c>
      <c r="L526" s="206" t="s">
        <v>161</v>
      </c>
      <c r="M526" s="212"/>
      <c r="N526" s="213" t="s">
        <v>1</v>
      </c>
      <c r="O526" s="194" t="s">
        <v>41</v>
      </c>
      <c r="P526" s="195">
        <f>I526+J526</f>
        <v>823</v>
      </c>
      <c r="Q526" s="195">
        <f>ROUND(I526*H526,2)</f>
        <v>0</v>
      </c>
      <c r="R526" s="195">
        <f>ROUND(J526*H526,2)</f>
        <v>0</v>
      </c>
      <c r="S526" s="55"/>
      <c r="T526" s="196">
        <f>S526*H526</f>
        <v>0</v>
      </c>
      <c r="U526" s="196">
        <v>0</v>
      </c>
      <c r="V526" s="196">
        <f>U526*H526</f>
        <v>0</v>
      </c>
      <c r="W526" s="196">
        <v>0</v>
      </c>
      <c r="X526" s="196">
        <f>W526*H526</f>
        <v>0</v>
      </c>
      <c r="Y526" s="197" t="s">
        <v>1</v>
      </c>
      <c r="AR526" s="12" t="s">
        <v>290</v>
      </c>
      <c r="AT526" s="12" t="s">
        <v>282</v>
      </c>
      <c r="AU526" s="12" t="s">
        <v>72</v>
      </c>
      <c r="AY526" s="12" t="s">
        <v>155</v>
      </c>
      <c r="BE526" s="99">
        <f>IF(O526="základní",K526,0)</f>
        <v>0</v>
      </c>
      <c r="BF526" s="99">
        <f>IF(O526="snížená",K526,0)</f>
        <v>0</v>
      </c>
      <c r="BG526" s="99">
        <f>IF(O526="zákl. přenesená",K526,0)</f>
        <v>0</v>
      </c>
      <c r="BH526" s="99">
        <f>IF(O526="sníž. přenesená",K526,0)</f>
        <v>0</v>
      </c>
      <c r="BI526" s="99">
        <f>IF(O526="nulová",K526,0)</f>
        <v>0</v>
      </c>
      <c r="BJ526" s="12" t="s">
        <v>80</v>
      </c>
      <c r="BK526" s="99">
        <f>ROUND(P526*H526,2)</f>
        <v>0</v>
      </c>
      <c r="BL526" s="12" t="s">
        <v>290</v>
      </c>
      <c r="BM526" s="12" t="s">
        <v>1131</v>
      </c>
    </row>
    <row r="527" spans="2:65" s="1" customFormat="1">
      <c r="B527" s="30"/>
      <c r="C527" s="31"/>
      <c r="D527" s="198" t="s">
        <v>164</v>
      </c>
      <c r="E527" s="31"/>
      <c r="F527" s="199" t="s">
        <v>1130</v>
      </c>
      <c r="G527" s="31"/>
      <c r="H527" s="31"/>
      <c r="I527" s="112"/>
      <c r="J527" s="112"/>
      <c r="K527" s="31"/>
      <c r="L527" s="31"/>
      <c r="M527" s="32"/>
      <c r="N527" s="200"/>
      <c r="O527" s="55"/>
      <c r="P527" s="55"/>
      <c r="Q527" s="55"/>
      <c r="R527" s="55"/>
      <c r="S527" s="55"/>
      <c r="T527" s="55"/>
      <c r="U527" s="55"/>
      <c r="V527" s="55"/>
      <c r="W527" s="55"/>
      <c r="X527" s="55"/>
      <c r="Y527" s="56"/>
      <c r="AT527" s="12" t="s">
        <v>164</v>
      </c>
      <c r="AU527" s="12" t="s">
        <v>72</v>
      </c>
    </row>
    <row r="528" spans="2:65" s="1" customFormat="1" ht="22.5" customHeight="1">
      <c r="B528" s="30"/>
      <c r="C528" s="204" t="s">
        <v>1132</v>
      </c>
      <c r="D528" s="204" t="s">
        <v>282</v>
      </c>
      <c r="E528" s="205" t="s">
        <v>1133</v>
      </c>
      <c r="F528" s="206" t="s">
        <v>1134</v>
      </c>
      <c r="G528" s="207" t="s">
        <v>169</v>
      </c>
      <c r="H528" s="208">
        <v>0</v>
      </c>
      <c r="I528" s="209">
        <v>1225</v>
      </c>
      <c r="J528" s="210"/>
      <c r="K528" s="211">
        <f>ROUND(P528*H528,2)</f>
        <v>0</v>
      </c>
      <c r="L528" s="206" t="s">
        <v>161</v>
      </c>
      <c r="M528" s="212"/>
      <c r="N528" s="213" t="s">
        <v>1</v>
      </c>
      <c r="O528" s="194" t="s">
        <v>41</v>
      </c>
      <c r="P528" s="195">
        <f>I528+J528</f>
        <v>1225</v>
      </c>
      <c r="Q528" s="195">
        <f>ROUND(I528*H528,2)</f>
        <v>0</v>
      </c>
      <c r="R528" s="195">
        <f>ROUND(J528*H528,2)</f>
        <v>0</v>
      </c>
      <c r="S528" s="55"/>
      <c r="T528" s="196">
        <f>S528*H528</f>
        <v>0</v>
      </c>
      <c r="U528" s="196">
        <v>0</v>
      </c>
      <c r="V528" s="196">
        <f>U528*H528</f>
        <v>0</v>
      </c>
      <c r="W528" s="196">
        <v>0</v>
      </c>
      <c r="X528" s="196">
        <f>W528*H528</f>
        <v>0</v>
      </c>
      <c r="Y528" s="197" t="s">
        <v>1</v>
      </c>
      <c r="AR528" s="12" t="s">
        <v>290</v>
      </c>
      <c r="AT528" s="12" t="s">
        <v>282</v>
      </c>
      <c r="AU528" s="12" t="s">
        <v>72</v>
      </c>
      <c r="AY528" s="12" t="s">
        <v>155</v>
      </c>
      <c r="BE528" s="99">
        <f>IF(O528="základní",K528,0)</f>
        <v>0</v>
      </c>
      <c r="BF528" s="99">
        <f>IF(O528="snížená",K528,0)</f>
        <v>0</v>
      </c>
      <c r="BG528" s="99">
        <f>IF(O528="zákl. přenesená",K528,0)</f>
        <v>0</v>
      </c>
      <c r="BH528" s="99">
        <f>IF(O528="sníž. přenesená",K528,0)</f>
        <v>0</v>
      </c>
      <c r="BI528" s="99">
        <f>IF(O528="nulová",K528,0)</f>
        <v>0</v>
      </c>
      <c r="BJ528" s="12" t="s">
        <v>80</v>
      </c>
      <c r="BK528" s="99">
        <f>ROUND(P528*H528,2)</f>
        <v>0</v>
      </c>
      <c r="BL528" s="12" t="s">
        <v>290</v>
      </c>
      <c r="BM528" s="12" t="s">
        <v>1135</v>
      </c>
    </row>
    <row r="529" spans="2:65" s="1" customFormat="1">
      <c r="B529" s="30"/>
      <c r="C529" s="31"/>
      <c r="D529" s="198" t="s">
        <v>164</v>
      </c>
      <c r="E529" s="31"/>
      <c r="F529" s="199" t="s">
        <v>1134</v>
      </c>
      <c r="G529" s="31"/>
      <c r="H529" s="31"/>
      <c r="I529" s="112"/>
      <c r="J529" s="112"/>
      <c r="K529" s="31"/>
      <c r="L529" s="31"/>
      <c r="M529" s="32"/>
      <c r="N529" s="200"/>
      <c r="O529" s="55"/>
      <c r="P529" s="55"/>
      <c r="Q529" s="55"/>
      <c r="R529" s="55"/>
      <c r="S529" s="55"/>
      <c r="T529" s="55"/>
      <c r="U529" s="55"/>
      <c r="V529" s="55"/>
      <c r="W529" s="55"/>
      <c r="X529" s="55"/>
      <c r="Y529" s="56"/>
      <c r="AT529" s="12" t="s">
        <v>164</v>
      </c>
      <c r="AU529" s="12" t="s">
        <v>72</v>
      </c>
    </row>
    <row r="530" spans="2:65" s="1" customFormat="1" ht="22.5" customHeight="1">
      <c r="B530" s="30"/>
      <c r="C530" s="204" t="s">
        <v>1136</v>
      </c>
      <c r="D530" s="204" t="s">
        <v>282</v>
      </c>
      <c r="E530" s="205" t="s">
        <v>1137</v>
      </c>
      <c r="F530" s="206" t="s">
        <v>1138</v>
      </c>
      <c r="G530" s="207" t="s">
        <v>169</v>
      </c>
      <c r="H530" s="208">
        <v>0</v>
      </c>
      <c r="I530" s="209">
        <v>392</v>
      </c>
      <c r="J530" s="210"/>
      <c r="K530" s="211">
        <f>ROUND(P530*H530,2)</f>
        <v>0</v>
      </c>
      <c r="L530" s="206" t="s">
        <v>161</v>
      </c>
      <c r="M530" s="212"/>
      <c r="N530" s="213" t="s">
        <v>1</v>
      </c>
      <c r="O530" s="194" t="s">
        <v>41</v>
      </c>
      <c r="P530" s="195">
        <f>I530+J530</f>
        <v>392</v>
      </c>
      <c r="Q530" s="195">
        <f>ROUND(I530*H530,2)</f>
        <v>0</v>
      </c>
      <c r="R530" s="195">
        <f>ROUND(J530*H530,2)</f>
        <v>0</v>
      </c>
      <c r="S530" s="55"/>
      <c r="T530" s="196">
        <f>S530*H530</f>
        <v>0</v>
      </c>
      <c r="U530" s="196">
        <v>0</v>
      </c>
      <c r="V530" s="196">
        <f>U530*H530</f>
        <v>0</v>
      </c>
      <c r="W530" s="196">
        <v>0</v>
      </c>
      <c r="X530" s="196">
        <f>W530*H530</f>
        <v>0</v>
      </c>
      <c r="Y530" s="197" t="s">
        <v>1</v>
      </c>
      <c r="AR530" s="12" t="s">
        <v>290</v>
      </c>
      <c r="AT530" s="12" t="s">
        <v>282</v>
      </c>
      <c r="AU530" s="12" t="s">
        <v>72</v>
      </c>
      <c r="AY530" s="12" t="s">
        <v>155</v>
      </c>
      <c r="BE530" s="99">
        <f>IF(O530="základní",K530,0)</f>
        <v>0</v>
      </c>
      <c r="BF530" s="99">
        <f>IF(O530="snížená",K530,0)</f>
        <v>0</v>
      </c>
      <c r="BG530" s="99">
        <f>IF(O530="zákl. přenesená",K530,0)</f>
        <v>0</v>
      </c>
      <c r="BH530" s="99">
        <f>IF(O530="sníž. přenesená",K530,0)</f>
        <v>0</v>
      </c>
      <c r="BI530" s="99">
        <f>IF(O530="nulová",K530,0)</f>
        <v>0</v>
      </c>
      <c r="BJ530" s="12" t="s">
        <v>80</v>
      </c>
      <c r="BK530" s="99">
        <f>ROUND(P530*H530,2)</f>
        <v>0</v>
      </c>
      <c r="BL530" s="12" t="s">
        <v>290</v>
      </c>
      <c r="BM530" s="12" t="s">
        <v>1139</v>
      </c>
    </row>
    <row r="531" spans="2:65" s="1" customFormat="1">
      <c r="B531" s="30"/>
      <c r="C531" s="31"/>
      <c r="D531" s="198" t="s">
        <v>164</v>
      </c>
      <c r="E531" s="31"/>
      <c r="F531" s="199" t="s">
        <v>1138</v>
      </c>
      <c r="G531" s="31"/>
      <c r="H531" s="31"/>
      <c r="I531" s="112"/>
      <c r="J531" s="112"/>
      <c r="K531" s="31"/>
      <c r="L531" s="31"/>
      <c r="M531" s="32"/>
      <c r="N531" s="200"/>
      <c r="O531" s="55"/>
      <c r="P531" s="55"/>
      <c r="Q531" s="55"/>
      <c r="R531" s="55"/>
      <c r="S531" s="55"/>
      <c r="T531" s="55"/>
      <c r="U531" s="55"/>
      <c r="V531" s="55"/>
      <c r="W531" s="55"/>
      <c r="X531" s="55"/>
      <c r="Y531" s="56"/>
      <c r="AT531" s="12" t="s">
        <v>164</v>
      </c>
      <c r="AU531" s="12" t="s">
        <v>72</v>
      </c>
    </row>
    <row r="532" spans="2:65" s="1" customFormat="1" ht="22.5" customHeight="1">
      <c r="B532" s="30"/>
      <c r="C532" s="204" t="s">
        <v>1140</v>
      </c>
      <c r="D532" s="204" t="s">
        <v>282</v>
      </c>
      <c r="E532" s="205" t="s">
        <v>1141</v>
      </c>
      <c r="F532" s="206" t="s">
        <v>1142</v>
      </c>
      <c r="G532" s="207" t="s">
        <v>169</v>
      </c>
      <c r="H532" s="208">
        <v>0</v>
      </c>
      <c r="I532" s="209">
        <v>24</v>
      </c>
      <c r="J532" s="210"/>
      <c r="K532" s="211">
        <f>ROUND(P532*H532,2)</f>
        <v>0</v>
      </c>
      <c r="L532" s="206" t="s">
        <v>161</v>
      </c>
      <c r="M532" s="212"/>
      <c r="N532" s="213" t="s">
        <v>1</v>
      </c>
      <c r="O532" s="194" t="s">
        <v>41</v>
      </c>
      <c r="P532" s="195">
        <f>I532+J532</f>
        <v>24</v>
      </c>
      <c r="Q532" s="195">
        <f>ROUND(I532*H532,2)</f>
        <v>0</v>
      </c>
      <c r="R532" s="195">
        <f>ROUND(J532*H532,2)</f>
        <v>0</v>
      </c>
      <c r="S532" s="55"/>
      <c r="T532" s="196">
        <f>S532*H532</f>
        <v>0</v>
      </c>
      <c r="U532" s="196">
        <v>0</v>
      </c>
      <c r="V532" s="196">
        <f>U532*H532</f>
        <v>0</v>
      </c>
      <c r="W532" s="196">
        <v>0</v>
      </c>
      <c r="X532" s="196">
        <f>W532*H532</f>
        <v>0</v>
      </c>
      <c r="Y532" s="197" t="s">
        <v>1</v>
      </c>
      <c r="AR532" s="12" t="s">
        <v>290</v>
      </c>
      <c r="AT532" s="12" t="s">
        <v>282</v>
      </c>
      <c r="AU532" s="12" t="s">
        <v>72</v>
      </c>
      <c r="AY532" s="12" t="s">
        <v>155</v>
      </c>
      <c r="BE532" s="99">
        <f>IF(O532="základní",K532,0)</f>
        <v>0</v>
      </c>
      <c r="BF532" s="99">
        <f>IF(O532="snížená",K532,0)</f>
        <v>0</v>
      </c>
      <c r="BG532" s="99">
        <f>IF(O532="zákl. přenesená",K532,0)</f>
        <v>0</v>
      </c>
      <c r="BH532" s="99">
        <f>IF(O532="sníž. přenesená",K532,0)</f>
        <v>0</v>
      </c>
      <c r="BI532" s="99">
        <f>IF(O532="nulová",K532,0)</f>
        <v>0</v>
      </c>
      <c r="BJ532" s="12" t="s">
        <v>80</v>
      </c>
      <c r="BK532" s="99">
        <f>ROUND(P532*H532,2)</f>
        <v>0</v>
      </c>
      <c r="BL532" s="12" t="s">
        <v>290</v>
      </c>
      <c r="BM532" s="12" t="s">
        <v>1143</v>
      </c>
    </row>
    <row r="533" spans="2:65" s="1" customFormat="1" ht="19.2">
      <c r="B533" s="30"/>
      <c r="C533" s="31"/>
      <c r="D533" s="198" t="s">
        <v>164</v>
      </c>
      <c r="E533" s="31"/>
      <c r="F533" s="199" t="s">
        <v>1142</v>
      </c>
      <c r="G533" s="31"/>
      <c r="H533" s="31"/>
      <c r="I533" s="112"/>
      <c r="J533" s="112"/>
      <c r="K533" s="31"/>
      <c r="L533" s="31"/>
      <c r="M533" s="32"/>
      <c r="N533" s="200"/>
      <c r="O533" s="55"/>
      <c r="P533" s="55"/>
      <c r="Q533" s="55"/>
      <c r="R533" s="55"/>
      <c r="S533" s="55"/>
      <c r="T533" s="55"/>
      <c r="U533" s="55"/>
      <c r="V533" s="55"/>
      <c r="W533" s="55"/>
      <c r="X533" s="55"/>
      <c r="Y533" s="56"/>
      <c r="AT533" s="12" t="s">
        <v>164</v>
      </c>
      <c r="AU533" s="12" t="s">
        <v>72</v>
      </c>
    </row>
    <row r="534" spans="2:65" s="1" customFormat="1" ht="22.5" customHeight="1">
      <c r="B534" s="30"/>
      <c r="C534" s="204" t="s">
        <v>1144</v>
      </c>
      <c r="D534" s="204" t="s">
        <v>282</v>
      </c>
      <c r="E534" s="205" t="s">
        <v>1145</v>
      </c>
      <c r="F534" s="206" t="s">
        <v>1146</v>
      </c>
      <c r="G534" s="207" t="s">
        <v>169</v>
      </c>
      <c r="H534" s="208">
        <v>0</v>
      </c>
      <c r="I534" s="209">
        <v>37</v>
      </c>
      <c r="J534" s="210"/>
      <c r="K534" s="211">
        <f>ROUND(P534*H534,2)</f>
        <v>0</v>
      </c>
      <c r="L534" s="206" t="s">
        <v>161</v>
      </c>
      <c r="M534" s="212"/>
      <c r="N534" s="213" t="s">
        <v>1</v>
      </c>
      <c r="O534" s="194" t="s">
        <v>41</v>
      </c>
      <c r="P534" s="195">
        <f>I534+J534</f>
        <v>37</v>
      </c>
      <c r="Q534" s="195">
        <f>ROUND(I534*H534,2)</f>
        <v>0</v>
      </c>
      <c r="R534" s="195">
        <f>ROUND(J534*H534,2)</f>
        <v>0</v>
      </c>
      <c r="S534" s="55"/>
      <c r="T534" s="196">
        <f>S534*H534</f>
        <v>0</v>
      </c>
      <c r="U534" s="196">
        <v>0</v>
      </c>
      <c r="V534" s="196">
        <f>U534*H534</f>
        <v>0</v>
      </c>
      <c r="W534" s="196">
        <v>0</v>
      </c>
      <c r="X534" s="196">
        <f>W534*H534</f>
        <v>0</v>
      </c>
      <c r="Y534" s="197" t="s">
        <v>1</v>
      </c>
      <c r="AR534" s="12" t="s">
        <v>290</v>
      </c>
      <c r="AT534" s="12" t="s">
        <v>282</v>
      </c>
      <c r="AU534" s="12" t="s">
        <v>72</v>
      </c>
      <c r="AY534" s="12" t="s">
        <v>155</v>
      </c>
      <c r="BE534" s="99">
        <f>IF(O534="základní",K534,0)</f>
        <v>0</v>
      </c>
      <c r="BF534" s="99">
        <f>IF(O534="snížená",K534,0)</f>
        <v>0</v>
      </c>
      <c r="BG534" s="99">
        <f>IF(O534="zákl. přenesená",K534,0)</f>
        <v>0</v>
      </c>
      <c r="BH534" s="99">
        <f>IF(O534="sníž. přenesená",K534,0)</f>
        <v>0</v>
      </c>
      <c r="BI534" s="99">
        <f>IF(O534="nulová",K534,0)</f>
        <v>0</v>
      </c>
      <c r="BJ534" s="12" t="s">
        <v>80</v>
      </c>
      <c r="BK534" s="99">
        <f>ROUND(P534*H534,2)</f>
        <v>0</v>
      </c>
      <c r="BL534" s="12" t="s">
        <v>290</v>
      </c>
      <c r="BM534" s="12" t="s">
        <v>1147</v>
      </c>
    </row>
    <row r="535" spans="2:65" s="1" customFormat="1" ht="19.2">
      <c r="B535" s="30"/>
      <c r="C535" s="31"/>
      <c r="D535" s="198" t="s">
        <v>164</v>
      </c>
      <c r="E535" s="31"/>
      <c r="F535" s="199" t="s">
        <v>1146</v>
      </c>
      <c r="G535" s="31"/>
      <c r="H535" s="31"/>
      <c r="I535" s="112"/>
      <c r="J535" s="112"/>
      <c r="K535" s="31"/>
      <c r="L535" s="31"/>
      <c r="M535" s="32"/>
      <c r="N535" s="200"/>
      <c r="O535" s="55"/>
      <c r="P535" s="55"/>
      <c r="Q535" s="55"/>
      <c r="R535" s="55"/>
      <c r="S535" s="55"/>
      <c r="T535" s="55"/>
      <c r="U535" s="55"/>
      <c r="V535" s="55"/>
      <c r="W535" s="55"/>
      <c r="X535" s="55"/>
      <c r="Y535" s="56"/>
      <c r="AT535" s="12" t="s">
        <v>164</v>
      </c>
      <c r="AU535" s="12" t="s">
        <v>72</v>
      </c>
    </row>
    <row r="536" spans="2:65" s="1" customFormat="1" ht="22.5" customHeight="1">
      <c r="B536" s="30"/>
      <c r="C536" s="204" t="s">
        <v>1148</v>
      </c>
      <c r="D536" s="204" t="s">
        <v>282</v>
      </c>
      <c r="E536" s="205" t="s">
        <v>1149</v>
      </c>
      <c r="F536" s="206" t="s">
        <v>1150</v>
      </c>
      <c r="G536" s="207" t="s">
        <v>169</v>
      </c>
      <c r="H536" s="208">
        <v>0</v>
      </c>
      <c r="I536" s="209">
        <v>54</v>
      </c>
      <c r="J536" s="210"/>
      <c r="K536" s="211">
        <f>ROUND(P536*H536,2)</f>
        <v>0</v>
      </c>
      <c r="L536" s="206" t="s">
        <v>161</v>
      </c>
      <c r="M536" s="212"/>
      <c r="N536" s="213" t="s">
        <v>1</v>
      </c>
      <c r="O536" s="194" t="s">
        <v>41</v>
      </c>
      <c r="P536" s="195">
        <f>I536+J536</f>
        <v>54</v>
      </c>
      <c r="Q536" s="195">
        <f>ROUND(I536*H536,2)</f>
        <v>0</v>
      </c>
      <c r="R536" s="195">
        <f>ROUND(J536*H536,2)</f>
        <v>0</v>
      </c>
      <c r="S536" s="55"/>
      <c r="T536" s="196">
        <f>S536*H536</f>
        <v>0</v>
      </c>
      <c r="U536" s="196">
        <v>0</v>
      </c>
      <c r="V536" s="196">
        <f>U536*H536</f>
        <v>0</v>
      </c>
      <c r="W536" s="196">
        <v>0</v>
      </c>
      <c r="X536" s="196">
        <f>W536*H536</f>
        <v>0</v>
      </c>
      <c r="Y536" s="197" t="s">
        <v>1</v>
      </c>
      <c r="AR536" s="12" t="s">
        <v>290</v>
      </c>
      <c r="AT536" s="12" t="s">
        <v>282</v>
      </c>
      <c r="AU536" s="12" t="s">
        <v>72</v>
      </c>
      <c r="AY536" s="12" t="s">
        <v>155</v>
      </c>
      <c r="BE536" s="99">
        <f>IF(O536="základní",K536,0)</f>
        <v>0</v>
      </c>
      <c r="BF536" s="99">
        <f>IF(O536="snížená",K536,0)</f>
        <v>0</v>
      </c>
      <c r="BG536" s="99">
        <f>IF(O536="zákl. přenesená",K536,0)</f>
        <v>0</v>
      </c>
      <c r="BH536" s="99">
        <f>IF(O536="sníž. přenesená",K536,0)</f>
        <v>0</v>
      </c>
      <c r="BI536" s="99">
        <f>IF(O536="nulová",K536,0)</f>
        <v>0</v>
      </c>
      <c r="BJ536" s="12" t="s">
        <v>80</v>
      </c>
      <c r="BK536" s="99">
        <f>ROUND(P536*H536,2)</f>
        <v>0</v>
      </c>
      <c r="BL536" s="12" t="s">
        <v>290</v>
      </c>
      <c r="BM536" s="12" t="s">
        <v>1151</v>
      </c>
    </row>
    <row r="537" spans="2:65" s="1" customFormat="1">
      <c r="B537" s="30"/>
      <c r="C537" s="31"/>
      <c r="D537" s="198" t="s">
        <v>164</v>
      </c>
      <c r="E537" s="31"/>
      <c r="F537" s="199" t="s">
        <v>1150</v>
      </c>
      <c r="G537" s="31"/>
      <c r="H537" s="31"/>
      <c r="I537" s="112"/>
      <c r="J537" s="112"/>
      <c r="K537" s="31"/>
      <c r="L537" s="31"/>
      <c r="M537" s="32"/>
      <c r="N537" s="200"/>
      <c r="O537" s="55"/>
      <c r="P537" s="55"/>
      <c r="Q537" s="55"/>
      <c r="R537" s="55"/>
      <c r="S537" s="55"/>
      <c r="T537" s="55"/>
      <c r="U537" s="55"/>
      <c r="V537" s="55"/>
      <c r="W537" s="55"/>
      <c r="X537" s="55"/>
      <c r="Y537" s="56"/>
      <c r="AT537" s="12" t="s">
        <v>164</v>
      </c>
      <c r="AU537" s="12" t="s">
        <v>72</v>
      </c>
    </row>
    <row r="538" spans="2:65" s="1" customFormat="1" ht="22.5" customHeight="1">
      <c r="B538" s="30"/>
      <c r="C538" s="204" t="s">
        <v>1152</v>
      </c>
      <c r="D538" s="204" t="s">
        <v>282</v>
      </c>
      <c r="E538" s="205" t="s">
        <v>1153</v>
      </c>
      <c r="F538" s="206" t="s">
        <v>1154</v>
      </c>
      <c r="G538" s="207" t="s">
        <v>169</v>
      </c>
      <c r="H538" s="208">
        <v>0</v>
      </c>
      <c r="I538" s="209">
        <v>24</v>
      </c>
      <c r="J538" s="210"/>
      <c r="K538" s="211">
        <f>ROUND(P538*H538,2)</f>
        <v>0</v>
      </c>
      <c r="L538" s="206" t="s">
        <v>161</v>
      </c>
      <c r="M538" s="212"/>
      <c r="N538" s="213" t="s">
        <v>1</v>
      </c>
      <c r="O538" s="194" t="s">
        <v>41</v>
      </c>
      <c r="P538" s="195">
        <f>I538+J538</f>
        <v>24</v>
      </c>
      <c r="Q538" s="195">
        <f>ROUND(I538*H538,2)</f>
        <v>0</v>
      </c>
      <c r="R538" s="195">
        <f>ROUND(J538*H538,2)</f>
        <v>0</v>
      </c>
      <c r="S538" s="55"/>
      <c r="T538" s="196">
        <f>S538*H538</f>
        <v>0</v>
      </c>
      <c r="U538" s="196">
        <v>0</v>
      </c>
      <c r="V538" s="196">
        <f>U538*H538</f>
        <v>0</v>
      </c>
      <c r="W538" s="196">
        <v>0</v>
      </c>
      <c r="X538" s="196">
        <f>W538*H538</f>
        <v>0</v>
      </c>
      <c r="Y538" s="197" t="s">
        <v>1</v>
      </c>
      <c r="AR538" s="12" t="s">
        <v>290</v>
      </c>
      <c r="AT538" s="12" t="s">
        <v>282</v>
      </c>
      <c r="AU538" s="12" t="s">
        <v>72</v>
      </c>
      <c r="AY538" s="12" t="s">
        <v>155</v>
      </c>
      <c r="BE538" s="99">
        <f>IF(O538="základní",K538,0)</f>
        <v>0</v>
      </c>
      <c r="BF538" s="99">
        <f>IF(O538="snížená",K538,0)</f>
        <v>0</v>
      </c>
      <c r="BG538" s="99">
        <f>IF(O538="zákl. přenesená",K538,0)</f>
        <v>0</v>
      </c>
      <c r="BH538" s="99">
        <f>IF(O538="sníž. přenesená",K538,0)</f>
        <v>0</v>
      </c>
      <c r="BI538" s="99">
        <f>IF(O538="nulová",K538,0)</f>
        <v>0</v>
      </c>
      <c r="BJ538" s="12" t="s">
        <v>80</v>
      </c>
      <c r="BK538" s="99">
        <f>ROUND(P538*H538,2)</f>
        <v>0</v>
      </c>
      <c r="BL538" s="12" t="s">
        <v>290</v>
      </c>
      <c r="BM538" s="12" t="s">
        <v>1155</v>
      </c>
    </row>
    <row r="539" spans="2:65" s="1" customFormat="1">
      <c r="B539" s="30"/>
      <c r="C539" s="31"/>
      <c r="D539" s="198" t="s">
        <v>164</v>
      </c>
      <c r="E539" s="31"/>
      <c r="F539" s="199" t="s">
        <v>1154</v>
      </c>
      <c r="G539" s="31"/>
      <c r="H539" s="31"/>
      <c r="I539" s="112"/>
      <c r="J539" s="112"/>
      <c r="K539" s="31"/>
      <c r="L539" s="31"/>
      <c r="M539" s="32"/>
      <c r="N539" s="200"/>
      <c r="O539" s="55"/>
      <c r="P539" s="55"/>
      <c r="Q539" s="55"/>
      <c r="R539" s="55"/>
      <c r="S539" s="55"/>
      <c r="T539" s="55"/>
      <c r="U539" s="55"/>
      <c r="V539" s="55"/>
      <c r="W539" s="55"/>
      <c r="X539" s="55"/>
      <c r="Y539" s="56"/>
      <c r="AT539" s="12" t="s">
        <v>164</v>
      </c>
      <c r="AU539" s="12" t="s">
        <v>72</v>
      </c>
    </row>
    <row r="540" spans="2:65" s="1" customFormat="1" ht="22.5" customHeight="1">
      <c r="B540" s="30"/>
      <c r="C540" s="204" t="s">
        <v>1156</v>
      </c>
      <c r="D540" s="204" t="s">
        <v>282</v>
      </c>
      <c r="E540" s="205" t="s">
        <v>1157</v>
      </c>
      <c r="F540" s="206" t="s">
        <v>1158</v>
      </c>
      <c r="G540" s="207" t="s">
        <v>169</v>
      </c>
      <c r="H540" s="208">
        <v>0</v>
      </c>
      <c r="I540" s="209">
        <v>37</v>
      </c>
      <c r="J540" s="210"/>
      <c r="K540" s="211">
        <f>ROUND(P540*H540,2)</f>
        <v>0</v>
      </c>
      <c r="L540" s="206" t="s">
        <v>161</v>
      </c>
      <c r="M540" s="212"/>
      <c r="N540" s="213" t="s">
        <v>1</v>
      </c>
      <c r="O540" s="194" t="s">
        <v>41</v>
      </c>
      <c r="P540" s="195">
        <f>I540+J540</f>
        <v>37</v>
      </c>
      <c r="Q540" s="195">
        <f>ROUND(I540*H540,2)</f>
        <v>0</v>
      </c>
      <c r="R540" s="195">
        <f>ROUND(J540*H540,2)</f>
        <v>0</v>
      </c>
      <c r="S540" s="55"/>
      <c r="T540" s="196">
        <f>S540*H540</f>
        <v>0</v>
      </c>
      <c r="U540" s="196">
        <v>0</v>
      </c>
      <c r="V540" s="196">
        <f>U540*H540</f>
        <v>0</v>
      </c>
      <c r="W540" s="196">
        <v>0</v>
      </c>
      <c r="X540" s="196">
        <f>W540*H540</f>
        <v>0</v>
      </c>
      <c r="Y540" s="197" t="s">
        <v>1</v>
      </c>
      <c r="AR540" s="12" t="s">
        <v>290</v>
      </c>
      <c r="AT540" s="12" t="s">
        <v>282</v>
      </c>
      <c r="AU540" s="12" t="s">
        <v>72</v>
      </c>
      <c r="AY540" s="12" t="s">
        <v>155</v>
      </c>
      <c r="BE540" s="99">
        <f>IF(O540="základní",K540,0)</f>
        <v>0</v>
      </c>
      <c r="BF540" s="99">
        <f>IF(O540="snížená",K540,0)</f>
        <v>0</v>
      </c>
      <c r="BG540" s="99">
        <f>IF(O540="zákl. přenesená",K540,0)</f>
        <v>0</v>
      </c>
      <c r="BH540" s="99">
        <f>IF(O540="sníž. přenesená",K540,0)</f>
        <v>0</v>
      </c>
      <c r="BI540" s="99">
        <f>IF(O540="nulová",K540,0)</f>
        <v>0</v>
      </c>
      <c r="BJ540" s="12" t="s">
        <v>80</v>
      </c>
      <c r="BK540" s="99">
        <f>ROUND(P540*H540,2)</f>
        <v>0</v>
      </c>
      <c r="BL540" s="12" t="s">
        <v>290</v>
      </c>
      <c r="BM540" s="12" t="s">
        <v>1159</v>
      </c>
    </row>
    <row r="541" spans="2:65" s="1" customFormat="1">
      <c r="B541" s="30"/>
      <c r="C541" s="31"/>
      <c r="D541" s="198" t="s">
        <v>164</v>
      </c>
      <c r="E541" s="31"/>
      <c r="F541" s="199" t="s">
        <v>1158</v>
      </c>
      <c r="G541" s="31"/>
      <c r="H541" s="31"/>
      <c r="I541" s="112"/>
      <c r="J541" s="112"/>
      <c r="K541" s="31"/>
      <c r="L541" s="31"/>
      <c r="M541" s="32"/>
      <c r="N541" s="200"/>
      <c r="O541" s="55"/>
      <c r="P541" s="55"/>
      <c r="Q541" s="55"/>
      <c r="R541" s="55"/>
      <c r="S541" s="55"/>
      <c r="T541" s="55"/>
      <c r="U541" s="55"/>
      <c r="V541" s="55"/>
      <c r="W541" s="55"/>
      <c r="X541" s="55"/>
      <c r="Y541" s="56"/>
      <c r="AT541" s="12" t="s">
        <v>164</v>
      </c>
      <c r="AU541" s="12" t="s">
        <v>72</v>
      </c>
    </row>
    <row r="542" spans="2:65" s="1" customFormat="1" ht="22.5" customHeight="1">
      <c r="B542" s="30"/>
      <c r="C542" s="204" t="s">
        <v>1160</v>
      </c>
      <c r="D542" s="204" t="s">
        <v>282</v>
      </c>
      <c r="E542" s="205" t="s">
        <v>1161</v>
      </c>
      <c r="F542" s="206" t="s">
        <v>1162</v>
      </c>
      <c r="G542" s="207" t="s">
        <v>169</v>
      </c>
      <c r="H542" s="208">
        <v>0</v>
      </c>
      <c r="I542" s="209">
        <v>5</v>
      </c>
      <c r="J542" s="210"/>
      <c r="K542" s="211">
        <f>ROUND(P542*H542,2)</f>
        <v>0</v>
      </c>
      <c r="L542" s="206" t="s">
        <v>161</v>
      </c>
      <c r="M542" s="212"/>
      <c r="N542" s="213" t="s">
        <v>1</v>
      </c>
      <c r="O542" s="194" t="s">
        <v>41</v>
      </c>
      <c r="P542" s="195">
        <f>I542+J542</f>
        <v>5</v>
      </c>
      <c r="Q542" s="195">
        <f>ROUND(I542*H542,2)</f>
        <v>0</v>
      </c>
      <c r="R542" s="195">
        <f>ROUND(J542*H542,2)</f>
        <v>0</v>
      </c>
      <c r="S542" s="55"/>
      <c r="T542" s="196">
        <f>S542*H542</f>
        <v>0</v>
      </c>
      <c r="U542" s="196">
        <v>0</v>
      </c>
      <c r="V542" s="196">
        <f>U542*H542</f>
        <v>0</v>
      </c>
      <c r="W542" s="196">
        <v>0</v>
      </c>
      <c r="X542" s="196">
        <f>W542*H542</f>
        <v>0</v>
      </c>
      <c r="Y542" s="197" t="s">
        <v>1</v>
      </c>
      <c r="AR542" s="12" t="s">
        <v>290</v>
      </c>
      <c r="AT542" s="12" t="s">
        <v>282</v>
      </c>
      <c r="AU542" s="12" t="s">
        <v>72</v>
      </c>
      <c r="AY542" s="12" t="s">
        <v>155</v>
      </c>
      <c r="BE542" s="99">
        <f>IF(O542="základní",K542,0)</f>
        <v>0</v>
      </c>
      <c r="BF542" s="99">
        <f>IF(O542="snížená",K542,0)</f>
        <v>0</v>
      </c>
      <c r="BG542" s="99">
        <f>IF(O542="zákl. přenesená",K542,0)</f>
        <v>0</v>
      </c>
      <c r="BH542" s="99">
        <f>IF(O542="sníž. přenesená",K542,0)</f>
        <v>0</v>
      </c>
      <c r="BI542" s="99">
        <f>IF(O542="nulová",K542,0)</f>
        <v>0</v>
      </c>
      <c r="BJ542" s="12" t="s">
        <v>80</v>
      </c>
      <c r="BK542" s="99">
        <f>ROUND(P542*H542,2)</f>
        <v>0</v>
      </c>
      <c r="BL542" s="12" t="s">
        <v>290</v>
      </c>
      <c r="BM542" s="12" t="s">
        <v>1163</v>
      </c>
    </row>
    <row r="543" spans="2:65" s="1" customFormat="1">
      <c r="B543" s="30"/>
      <c r="C543" s="31"/>
      <c r="D543" s="198" t="s">
        <v>164</v>
      </c>
      <c r="E543" s="31"/>
      <c r="F543" s="199" t="s">
        <v>1162</v>
      </c>
      <c r="G543" s="31"/>
      <c r="H543" s="31"/>
      <c r="I543" s="112"/>
      <c r="J543" s="112"/>
      <c r="K543" s="31"/>
      <c r="L543" s="31"/>
      <c r="M543" s="32"/>
      <c r="N543" s="200"/>
      <c r="O543" s="55"/>
      <c r="P543" s="55"/>
      <c r="Q543" s="55"/>
      <c r="R543" s="55"/>
      <c r="S543" s="55"/>
      <c r="T543" s="55"/>
      <c r="U543" s="55"/>
      <c r="V543" s="55"/>
      <c r="W543" s="55"/>
      <c r="X543" s="55"/>
      <c r="Y543" s="56"/>
      <c r="AT543" s="12" t="s">
        <v>164</v>
      </c>
      <c r="AU543" s="12" t="s">
        <v>72</v>
      </c>
    </row>
    <row r="544" spans="2:65" s="1" customFormat="1" ht="22.5" customHeight="1">
      <c r="B544" s="30"/>
      <c r="C544" s="204" t="s">
        <v>1164</v>
      </c>
      <c r="D544" s="204" t="s">
        <v>282</v>
      </c>
      <c r="E544" s="205" t="s">
        <v>1165</v>
      </c>
      <c r="F544" s="206" t="s">
        <v>1166</v>
      </c>
      <c r="G544" s="207" t="s">
        <v>169</v>
      </c>
      <c r="H544" s="208">
        <v>0</v>
      </c>
      <c r="I544" s="209">
        <v>5</v>
      </c>
      <c r="J544" s="210"/>
      <c r="K544" s="211">
        <f>ROUND(P544*H544,2)</f>
        <v>0</v>
      </c>
      <c r="L544" s="206" t="s">
        <v>161</v>
      </c>
      <c r="M544" s="212"/>
      <c r="N544" s="213" t="s">
        <v>1</v>
      </c>
      <c r="O544" s="194" t="s">
        <v>41</v>
      </c>
      <c r="P544" s="195">
        <f>I544+J544</f>
        <v>5</v>
      </c>
      <c r="Q544" s="195">
        <f>ROUND(I544*H544,2)</f>
        <v>0</v>
      </c>
      <c r="R544" s="195">
        <f>ROUND(J544*H544,2)</f>
        <v>0</v>
      </c>
      <c r="S544" s="55"/>
      <c r="T544" s="196">
        <f>S544*H544</f>
        <v>0</v>
      </c>
      <c r="U544" s="196">
        <v>0</v>
      </c>
      <c r="V544" s="196">
        <f>U544*H544</f>
        <v>0</v>
      </c>
      <c r="W544" s="196">
        <v>0</v>
      </c>
      <c r="X544" s="196">
        <f>W544*H544</f>
        <v>0</v>
      </c>
      <c r="Y544" s="197" t="s">
        <v>1</v>
      </c>
      <c r="AR544" s="12" t="s">
        <v>290</v>
      </c>
      <c r="AT544" s="12" t="s">
        <v>282</v>
      </c>
      <c r="AU544" s="12" t="s">
        <v>72</v>
      </c>
      <c r="AY544" s="12" t="s">
        <v>155</v>
      </c>
      <c r="BE544" s="99">
        <f>IF(O544="základní",K544,0)</f>
        <v>0</v>
      </c>
      <c r="BF544" s="99">
        <f>IF(O544="snížená",K544,0)</f>
        <v>0</v>
      </c>
      <c r="BG544" s="99">
        <f>IF(O544="zákl. přenesená",K544,0)</f>
        <v>0</v>
      </c>
      <c r="BH544" s="99">
        <f>IF(O544="sníž. přenesená",K544,0)</f>
        <v>0</v>
      </c>
      <c r="BI544" s="99">
        <f>IF(O544="nulová",K544,0)</f>
        <v>0</v>
      </c>
      <c r="BJ544" s="12" t="s">
        <v>80</v>
      </c>
      <c r="BK544" s="99">
        <f>ROUND(P544*H544,2)</f>
        <v>0</v>
      </c>
      <c r="BL544" s="12" t="s">
        <v>290</v>
      </c>
      <c r="BM544" s="12" t="s">
        <v>1167</v>
      </c>
    </row>
    <row r="545" spans="2:65" s="1" customFormat="1">
      <c r="B545" s="30"/>
      <c r="C545" s="31"/>
      <c r="D545" s="198" t="s">
        <v>164</v>
      </c>
      <c r="E545" s="31"/>
      <c r="F545" s="199" t="s">
        <v>1166</v>
      </c>
      <c r="G545" s="31"/>
      <c r="H545" s="31"/>
      <c r="I545" s="112"/>
      <c r="J545" s="112"/>
      <c r="K545" s="31"/>
      <c r="L545" s="31"/>
      <c r="M545" s="32"/>
      <c r="N545" s="200"/>
      <c r="O545" s="55"/>
      <c r="P545" s="55"/>
      <c r="Q545" s="55"/>
      <c r="R545" s="55"/>
      <c r="S545" s="55"/>
      <c r="T545" s="55"/>
      <c r="U545" s="55"/>
      <c r="V545" s="55"/>
      <c r="W545" s="55"/>
      <c r="X545" s="55"/>
      <c r="Y545" s="56"/>
      <c r="AT545" s="12" t="s">
        <v>164</v>
      </c>
      <c r="AU545" s="12" t="s">
        <v>72</v>
      </c>
    </row>
    <row r="546" spans="2:65" s="1" customFormat="1" ht="22.5" customHeight="1">
      <c r="B546" s="30"/>
      <c r="C546" s="204" t="s">
        <v>1168</v>
      </c>
      <c r="D546" s="204" t="s">
        <v>282</v>
      </c>
      <c r="E546" s="205" t="s">
        <v>1169</v>
      </c>
      <c r="F546" s="206" t="s">
        <v>1170</v>
      </c>
      <c r="G546" s="207" t="s">
        <v>169</v>
      </c>
      <c r="H546" s="208">
        <v>0</v>
      </c>
      <c r="I546" s="209">
        <v>8</v>
      </c>
      <c r="J546" s="210"/>
      <c r="K546" s="211">
        <f>ROUND(P546*H546,2)</f>
        <v>0</v>
      </c>
      <c r="L546" s="206" t="s">
        <v>161</v>
      </c>
      <c r="M546" s="212"/>
      <c r="N546" s="213" t="s">
        <v>1</v>
      </c>
      <c r="O546" s="194" t="s">
        <v>41</v>
      </c>
      <c r="P546" s="195">
        <f>I546+J546</f>
        <v>8</v>
      </c>
      <c r="Q546" s="195">
        <f>ROUND(I546*H546,2)</f>
        <v>0</v>
      </c>
      <c r="R546" s="195">
        <f>ROUND(J546*H546,2)</f>
        <v>0</v>
      </c>
      <c r="S546" s="55"/>
      <c r="T546" s="196">
        <f>S546*H546</f>
        <v>0</v>
      </c>
      <c r="U546" s="196">
        <v>0</v>
      </c>
      <c r="V546" s="196">
        <f>U546*H546</f>
        <v>0</v>
      </c>
      <c r="W546" s="196">
        <v>0</v>
      </c>
      <c r="X546" s="196">
        <f>W546*H546</f>
        <v>0</v>
      </c>
      <c r="Y546" s="197" t="s">
        <v>1</v>
      </c>
      <c r="AR546" s="12" t="s">
        <v>290</v>
      </c>
      <c r="AT546" s="12" t="s">
        <v>282</v>
      </c>
      <c r="AU546" s="12" t="s">
        <v>72</v>
      </c>
      <c r="AY546" s="12" t="s">
        <v>155</v>
      </c>
      <c r="BE546" s="99">
        <f>IF(O546="základní",K546,0)</f>
        <v>0</v>
      </c>
      <c r="BF546" s="99">
        <f>IF(O546="snížená",K546,0)</f>
        <v>0</v>
      </c>
      <c r="BG546" s="99">
        <f>IF(O546="zákl. přenesená",K546,0)</f>
        <v>0</v>
      </c>
      <c r="BH546" s="99">
        <f>IF(O546="sníž. přenesená",K546,0)</f>
        <v>0</v>
      </c>
      <c r="BI546" s="99">
        <f>IF(O546="nulová",K546,0)</f>
        <v>0</v>
      </c>
      <c r="BJ546" s="12" t="s">
        <v>80</v>
      </c>
      <c r="BK546" s="99">
        <f>ROUND(P546*H546,2)</f>
        <v>0</v>
      </c>
      <c r="BL546" s="12" t="s">
        <v>290</v>
      </c>
      <c r="BM546" s="12" t="s">
        <v>1171</v>
      </c>
    </row>
    <row r="547" spans="2:65" s="1" customFormat="1">
      <c r="B547" s="30"/>
      <c r="C547" s="31"/>
      <c r="D547" s="198" t="s">
        <v>164</v>
      </c>
      <c r="E547" s="31"/>
      <c r="F547" s="199" t="s">
        <v>1170</v>
      </c>
      <c r="G547" s="31"/>
      <c r="H547" s="31"/>
      <c r="I547" s="112"/>
      <c r="J547" s="112"/>
      <c r="K547" s="31"/>
      <c r="L547" s="31"/>
      <c r="M547" s="32"/>
      <c r="N547" s="200"/>
      <c r="O547" s="55"/>
      <c r="P547" s="55"/>
      <c r="Q547" s="55"/>
      <c r="R547" s="55"/>
      <c r="S547" s="55"/>
      <c r="T547" s="55"/>
      <c r="U547" s="55"/>
      <c r="V547" s="55"/>
      <c r="W547" s="55"/>
      <c r="X547" s="55"/>
      <c r="Y547" s="56"/>
      <c r="AT547" s="12" t="s">
        <v>164</v>
      </c>
      <c r="AU547" s="12" t="s">
        <v>72</v>
      </c>
    </row>
    <row r="548" spans="2:65" s="1" customFormat="1" ht="22.5" customHeight="1">
      <c r="B548" s="30"/>
      <c r="C548" s="204" t="s">
        <v>1172</v>
      </c>
      <c r="D548" s="204" t="s">
        <v>282</v>
      </c>
      <c r="E548" s="205" t="s">
        <v>1173</v>
      </c>
      <c r="F548" s="206" t="s">
        <v>1174</v>
      </c>
      <c r="G548" s="207" t="s">
        <v>169</v>
      </c>
      <c r="H548" s="208">
        <v>0</v>
      </c>
      <c r="I548" s="209">
        <v>8</v>
      </c>
      <c r="J548" s="210"/>
      <c r="K548" s="211">
        <f>ROUND(P548*H548,2)</f>
        <v>0</v>
      </c>
      <c r="L548" s="206" t="s">
        <v>161</v>
      </c>
      <c r="M548" s="212"/>
      <c r="N548" s="213" t="s">
        <v>1</v>
      </c>
      <c r="O548" s="194" t="s">
        <v>41</v>
      </c>
      <c r="P548" s="195">
        <f>I548+J548</f>
        <v>8</v>
      </c>
      <c r="Q548" s="195">
        <f>ROUND(I548*H548,2)</f>
        <v>0</v>
      </c>
      <c r="R548" s="195">
        <f>ROUND(J548*H548,2)</f>
        <v>0</v>
      </c>
      <c r="S548" s="55"/>
      <c r="T548" s="196">
        <f>S548*H548</f>
        <v>0</v>
      </c>
      <c r="U548" s="196">
        <v>0</v>
      </c>
      <c r="V548" s="196">
        <f>U548*H548</f>
        <v>0</v>
      </c>
      <c r="W548" s="196">
        <v>0</v>
      </c>
      <c r="X548" s="196">
        <f>W548*H548</f>
        <v>0</v>
      </c>
      <c r="Y548" s="197" t="s">
        <v>1</v>
      </c>
      <c r="AR548" s="12" t="s">
        <v>290</v>
      </c>
      <c r="AT548" s="12" t="s">
        <v>282</v>
      </c>
      <c r="AU548" s="12" t="s">
        <v>72</v>
      </c>
      <c r="AY548" s="12" t="s">
        <v>155</v>
      </c>
      <c r="BE548" s="99">
        <f>IF(O548="základní",K548,0)</f>
        <v>0</v>
      </c>
      <c r="BF548" s="99">
        <f>IF(O548="snížená",K548,0)</f>
        <v>0</v>
      </c>
      <c r="BG548" s="99">
        <f>IF(O548="zákl. přenesená",K548,0)</f>
        <v>0</v>
      </c>
      <c r="BH548" s="99">
        <f>IF(O548="sníž. přenesená",K548,0)</f>
        <v>0</v>
      </c>
      <c r="BI548" s="99">
        <f>IF(O548="nulová",K548,0)</f>
        <v>0</v>
      </c>
      <c r="BJ548" s="12" t="s">
        <v>80</v>
      </c>
      <c r="BK548" s="99">
        <f>ROUND(P548*H548,2)</f>
        <v>0</v>
      </c>
      <c r="BL548" s="12" t="s">
        <v>290</v>
      </c>
      <c r="BM548" s="12" t="s">
        <v>1175</v>
      </c>
    </row>
    <row r="549" spans="2:65" s="1" customFormat="1">
      <c r="B549" s="30"/>
      <c r="C549" s="31"/>
      <c r="D549" s="198" t="s">
        <v>164</v>
      </c>
      <c r="E549" s="31"/>
      <c r="F549" s="199" t="s">
        <v>1174</v>
      </c>
      <c r="G549" s="31"/>
      <c r="H549" s="31"/>
      <c r="I549" s="112"/>
      <c r="J549" s="112"/>
      <c r="K549" s="31"/>
      <c r="L549" s="31"/>
      <c r="M549" s="32"/>
      <c r="N549" s="200"/>
      <c r="O549" s="55"/>
      <c r="P549" s="55"/>
      <c r="Q549" s="55"/>
      <c r="R549" s="55"/>
      <c r="S549" s="55"/>
      <c r="T549" s="55"/>
      <c r="U549" s="55"/>
      <c r="V549" s="55"/>
      <c r="W549" s="55"/>
      <c r="X549" s="55"/>
      <c r="Y549" s="56"/>
      <c r="AT549" s="12" t="s">
        <v>164</v>
      </c>
      <c r="AU549" s="12" t="s">
        <v>72</v>
      </c>
    </row>
    <row r="550" spans="2:65" s="1" customFormat="1" ht="22.5" customHeight="1">
      <c r="B550" s="30"/>
      <c r="C550" s="204" t="s">
        <v>1176</v>
      </c>
      <c r="D550" s="204" t="s">
        <v>282</v>
      </c>
      <c r="E550" s="205" t="s">
        <v>1177</v>
      </c>
      <c r="F550" s="206" t="s">
        <v>1178</v>
      </c>
      <c r="G550" s="207" t="s">
        <v>169</v>
      </c>
      <c r="H550" s="208">
        <v>0</v>
      </c>
      <c r="I550" s="209">
        <v>17</v>
      </c>
      <c r="J550" s="210"/>
      <c r="K550" s="211">
        <f>ROUND(P550*H550,2)</f>
        <v>0</v>
      </c>
      <c r="L550" s="206" t="s">
        <v>161</v>
      </c>
      <c r="M550" s="212"/>
      <c r="N550" s="213" t="s">
        <v>1</v>
      </c>
      <c r="O550" s="194" t="s">
        <v>41</v>
      </c>
      <c r="P550" s="195">
        <f>I550+J550</f>
        <v>17</v>
      </c>
      <c r="Q550" s="195">
        <f>ROUND(I550*H550,2)</f>
        <v>0</v>
      </c>
      <c r="R550" s="195">
        <f>ROUND(J550*H550,2)</f>
        <v>0</v>
      </c>
      <c r="S550" s="55"/>
      <c r="T550" s="196">
        <f>S550*H550</f>
        <v>0</v>
      </c>
      <c r="U550" s="196">
        <v>0</v>
      </c>
      <c r="V550" s="196">
        <f>U550*H550</f>
        <v>0</v>
      </c>
      <c r="W550" s="196">
        <v>0</v>
      </c>
      <c r="X550" s="196">
        <f>W550*H550</f>
        <v>0</v>
      </c>
      <c r="Y550" s="197" t="s">
        <v>1</v>
      </c>
      <c r="AR550" s="12" t="s">
        <v>290</v>
      </c>
      <c r="AT550" s="12" t="s">
        <v>282</v>
      </c>
      <c r="AU550" s="12" t="s">
        <v>72</v>
      </c>
      <c r="AY550" s="12" t="s">
        <v>155</v>
      </c>
      <c r="BE550" s="99">
        <f>IF(O550="základní",K550,0)</f>
        <v>0</v>
      </c>
      <c r="BF550" s="99">
        <f>IF(O550="snížená",K550,0)</f>
        <v>0</v>
      </c>
      <c r="BG550" s="99">
        <f>IF(O550="zákl. přenesená",K550,0)</f>
        <v>0</v>
      </c>
      <c r="BH550" s="99">
        <f>IF(O550="sníž. přenesená",K550,0)</f>
        <v>0</v>
      </c>
      <c r="BI550" s="99">
        <f>IF(O550="nulová",K550,0)</f>
        <v>0</v>
      </c>
      <c r="BJ550" s="12" t="s">
        <v>80</v>
      </c>
      <c r="BK550" s="99">
        <f>ROUND(P550*H550,2)</f>
        <v>0</v>
      </c>
      <c r="BL550" s="12" t="s">
        <v>290</v>
      </c>
      <c r="BM550" s="12" t="s">
        <v>1179</v>
      </c>
    </row>
    <row r="551" spans="2:65" s="1" customFormat="1">
      <c r="B551" s="30"/>
      <c r="C551" s="31"/>
      <c r="D551" s="198" t="s">
        <v>164</v>
      </c>
      <c r="E551" s="31"/>
      <c r="F551" s="199" t="s">
        <v>1178</v>
      </c>
      <c r="G551" s="31"/>
      <c r="H551" s="31"/>
      <c r="I551" s="112"/>
      <c r="J551" s="112"/>
      <c r="K551" s="31"/>
      <c r="L551" s="31"/>
      <c r="M551" s="32"/>
      <c r="N551" s="200"/>
      <c r="O551" s="55"/>
      <c r="P551" s="55"/>
      <c r="Q551" s="55"/>
      <c r="R551" s="55"/>
      <c r="S551" s="55"/>
      <c r="T551" s="55"/>
      <c r="U551" s="55"/>
      <c r="V551" s="55"/>
      <c r="W551" s="55"/>
      <c r="X551" s="55"/>
      <c r="Y551" s="56"/>
      <c r="AT551" s="12" t="s">
        <v>164</v>
      </c>
      <c r="AU551" s="12" t="s">
        <v>72</v>
      </c>
    </row>
    <row r="552" spans="2:65" s="1" customFormat="1" ht="22.5" customHeight="1">
      <c r="B552" s="30"/>
      <c r="C552" s="204" t="s">
        <v>1180</v>
      </c>
      <c r="D552" s="204" t="s">
        <v>282</v>
      </c>
      <c r="E552" s="205" t="s">
        <v>1181</v>
      </c>
      <c r="F552" s="206" t="s">
        <v>1182</v>
      </c>
      <c r="G552" s="207" t="s">
        <v>169</v>
      </c>
      <c r="H552" s="208">
        <v>0</v>
      </c>
      <c r="I552" s="209">
        <v>26</v>
      </c>
      <c r="J552" s="210"/>
      <c r="K552" s="211">
        <f>ROUND(P552*H552,2)</f>
        <v>0</v>
      </c>
      <c r="L552" s="206" t="s">
        <v>161</v>
      </c>
      <c r="M552" s="212"/>
      <c r="N552" s="213" t="s">
        <v>1</v>
      </c>
      <c r="O552" s="194" t="s">
        <v>41</v>
      </c>
      <c r="P552" s="195">
        <f>I552+J552</f>
        <v>26</v>
      </c>
      <c r="Q552" s="195">
        <f>ROUND(I552*H552,2)</f>
        <v>0</v>
      </c>
      <c r="R552" s="195">
        <f>ROUND(J552*H552,2)</f>
        <v>0</v>
      </c>
      <c r="S552" s="55"/>
      <c r="T552" s="196">
        <f>S552*H552</f>
        <v>0</v>
      </c>
      <c r="U552" s="196">
        <v>0</v>
      </c>
      <c r="V552" s="196">
        <f>U552*H552</f>
        <v>0</v>
      </c>
      <c r="W552" s="196">
        <v>0</v>
      </c>
      <c r="X552" s="196">
        <f>W552*H552</f>
        <v>0</v>
      </c>
      <c r="Y552" s="197" t="s">
        <v>1</v>
      </c>
      <c r="AR552" s="12" t="s">
        <v>290</v>
      </c>
      <c r="AT552" s="12" t="s">
        <v>282</v>
      </c>
      <c r="AU552" s="12" t="s">
        <v>72</v>
      </c>
      <c r="AY552" s="12" t="s">
        <v>155</v>
      </c>
      <c r="BE552" s="99">
        <f>IF(O552="základní",K552,0)</f>
        <v>0</v>
      </c>
      <c r="BF552" s="99">
        <f>IF(O552="snížená",K552,0)</f>
        <v>0</v>
      </c>
      <c r="BG552" s="99">
        <f>IF(O552="zákl. přenesená",K552,0)</f>
        <v>0</v>
      </c>
      <c r="BH552" s="99">
        <f>IF(O552="sníž. přenesená",K552,0)</f>
        <v>0</v>
      </c>
      <c r="BI552" s="99">
        <f>IF(O552="nulová",K552,0)</f>
        <v>0</v>
      </c>
      <c r="BJ552" s="12" t="s">
        <v>80</v>
      </c>
      <c r="BK552" s="99">
        <f>ROUND(P552*H552,2)</f>
        <v>0</v>
      </c>
      <c r="BL552" s="12" t="s">
        <v>290</v>
      </c>
      <c r="BM552" s="12" t="s">
        <v>1183</v>
      </c>
    </row>
    <row r="553" spans="2:65" s="1" customFormat="1">
      <c r="B553" s="30"/>
      <c r="C553" s="31"/>
      <c r="D553" s="198" t="s">
        <v>164</v>
      </c>
      <c r="E553" s="31"/>
      <c r="F553" s="199" t="s">
        <v>1182</v>
      </c>
      <c r="G553" s="31"/>
      <c r="H553" s="31"/>
      <c r="I553" s="112"/>
      <c r="J553" s="112"/>
      <c r="K553" s="31"/>
      <c r="L553" s="31"/>
      <c r="M553" s="32"/>
      <c r="N553" s="200"/>
      <c r="O553" s="55"/>
      <c r="P553" s="55"/>
      <c r="Q553" s="55"/>
      <c r="R553" s="55"/>
      <c r="S553" s="55"/>
      <c r="T553" s="55"/>
      <c r="U553" s="55"/>
      <c r="V553" s="55"/>
      <c r="W553" s="55"/>
      <c r="X553" s="55"/>
      <c r="Y553" s="56"/>
      <c r="AT553" s="12" t="s">
        <v>164</v>
      </c>
      <c r="AU553" s="12" t="s">
        <v>72</v>
      </c>
    </row>
    <row r="554" spans="2:65" s="1" customFormat="1" ht="22.5" customHeight="1">
      <c r="B554" s="30"/>
      <c r="C554" s="204" t="s">
        <v>1184</v>
      </c>
      <c r="D554" s="204" t="s">
        <v>282</v>
      </c>
      <c r="E554" s="205" t="s">
        <v>1185</v>
      </c>
      <c r="F554" s="206" t="s">
        <v>1186</v>
      </c>
      <c r="G554" s="207" t="s">
        <v>169</v>
      </c>
      <c r="H554" s="208">
        <v>0</v>
      </c>
      <c r="I554" s="209">
        <v>33</v>
      </c>
      <c r="J554" s="210"/>
      <c r="K554" s="211">
        <f>ROUND(P554*H554,2)</f>
        <v>0</v>
      </c>
      <c r="L554" s="206" t="s">
        <v>161</v>
      </c>
      <c r="M554" s="212"/>
      <c r="N554" s="213" t="s">
        <v>1</v>
      </c>
      <c r="O554" s="194" t="s">
        <v>41</v>
      </c>
      <c r="P554" s="195">
        <f>I554+J554</f>
        <v>33</v>
      </c>
      <c r="Q554" s="195">
        <f>ROUND(I554*H554,2)</f>
        <v>0</v>
      </c>
      <c r="R554" s="195">
        <f>ROUND(J554*H554,2)</f>
        <v>0</v>
      </c>
      <c r="S554" s="55"/>
      <c r="T554" s="196">
        <f>S554*H554</f>
        <v>0</v>
      </c>
      <c r="U554" s="196">
        <v>0</v>
      </c>
      <c r="V554" s="196">
        <f>U554*H554</f>
        <v>0</v>
      </c>
      <c r="W554" s="196">
        <v>0</v>
      </c>
      <c r="X554" s="196">
        <f>W554*H554</f>
        <v>0</v>
      </c>
      <c r="Y554" s="197" t="s">
        <v>1</v>
      </c>
      <c r="AR554" s="12" t="s">
        <v>290</v>
      </c>
      <c r="AT554" s="12" t="s">
        <v>282</v>
      </c>
      <c r="AU554" s="12" t="s">
        <v>72</v>
      </c>
      <c r="AY554" s="12" t="s">
        <v>155</v>
      </c>
      <c r="BE554" s="99">
        <f>IF(O554="základní",K554,0)</f>
        <v>0</v>
      </c>
      <c r="BF554" s="99">
        <f>IF(O554="snížená",K554,0)</f>
        <v>0</v>
      </c>
      <c r="BG554" s="99">
        <f>IF(O554="zákl. přenesená",K554,0)</f>
        <v>0</v>
      </c>
      <c r="BH554" s="99">
        <f>IF(O554="sníž. přenesená",K554,0)</f>
        <v>0</v>
      </c>
      <c r="BI554" s="99">
        <f>IF(O554="nulová",K554,0)</f>
        <v>0</v>
      </c>
      <c r="BJ554" s="12" t="s">
        <v>80</v>
      </c>
      <c r="BK554" s="99">
        <f>ROUND(P554*H554,2)</f>
        <v>0</v>
      </c>
      <c r="BL554" s="12" t="s">
        <v>290</v>
      </c>
      <c r="BM554" s="12" t="s">
        <v>1187</v>
      </c>
    </row>
    <row r="555" spans="2:65" s="1" customFormat="1">
      <c r="B555" s="30"/>
      <c r="C555" s="31"/>
      <c r="D555" s="198" t="s">
        <v>164</v>
      </c>
      <c r="E555" s="31"/>
      <c r="F555" s="199" t="s">
        <v>1186</v>
      </c>
      <c r="G555" s="31"/>
      <c r="H555" s="31"/>
      <c r="I555" s="112"/>
      <c r="J555" s="112"/>
      <c r="K555" s="31"/>
      <c r="L555" s="31"/>
      <c r="M555" s="32"/>
      <c r="N555" s="200"/>
      <c r="O555" s="55"/>
      <c r="P555" s="55"/>
      <c r="Q555" s="55"/>
      <c r="R555" s="55"/>
      <c r="S555" s="55"/>
      <c r="T555" s="55"/>
      <c r="U555" s="55"/>
      <c r="V555" s="55"/>
      <c r="W555" s="55"/>
      <c r="X555" s="55"/>
      <c r="Y555" s="56"/>
      <c r="AT555" s="12" t="s">
        <v>164</v>
      </c>
      <c r="AU555" s="12" t="s">
        <v>72</v>
      </c>
    </row>
    <row r="556" spans="2:65" s="1" customFormat="1" ht="22.5" customHeight="1">
      <c r="B556" s="30"/>
      <c r="C556" s="204" t="s">
        <v>1188</v>
      </c>
      <c r="D556" s="204" t="s">
        <v>282</v>
      </c>
      <c r="E556" s="205" t="s">
        <v>1189</v>
      </c>
      <c r="F556" s="206" t="s">
        <v>1190</v>
      </c>
      <c r="G556" s="207" t="s">
        <v>169</v>
      </c>
      <c r="H556" s="208">
        <v>0</v>
      </c>
      <c r="I556" s="209">
        <v>41</v>
      </c>
      <c r="J556" s="210"/>
      <c r="K556" s="211">
        <f>ROUND(P556*H556,2)</f>
        <v>0</v>
      </c>
      <c r="L556" s="206" t="s">
        <v>161</v>
      </c>
      <c r="M556" s="212"/>
      <c r="N556" s="213" t="s">
        <v>1</v>
      </c>
      <c r="O556" s="194" t="s">
        <v>41</v>
      </c>
      <c r="P556" s="195">
        <f>I556+J556</f>
        <v>41</v>
      </c>
      <c r="Q556" s="195">
        <f>ROUND(I556*H556,2)</f>
        <v>0</v>
      </c>
      <c r="R556" s="195">
        <f>ROUND(J556*H556,2)</f>
        <v>0</v>
      </c>
      <c r="S556" s="55"/>
      <c r="T556" s="196">
        <f>S556*H556</f>
        <v>0</v>
      </c>
      <c r="U556" s="196">
        <v>0</v>
      </c>
      <c r="V556" s="196">
        <f>U556*H556</f>
        <v>0</v>
      </c>
      <c r="W556" s="196">
        <v>0</v>
      </c>
      <c r="X556" s="196">
        <f>W556*H556</f>
        <v>0</v>
      </c>
      <c r="Y556" s="197" t="s">
        <v>1</v>
      </c>
      <c r="AR556" s="12" t="s">
        <v>290</v>
      </c>
      <c r="AT556" s="12" t="s">
        <v>282</v>
      </c>
      <c r="AU556" s="12" t="s">
        <v>72</v>
      </c>
      <c r="AY556" s="12" t="s">
        <v>155</v>
      </c>
      <c r="BE556" s="99">
        <f>IF(O556="základní",K556,0)</f>
        <v>0</v>
      </c>
      <c r="BF556" s="99">
        <f>IF(O556="snížená",K556,0)</f>
        <v>0</v>
      </c>
      <c r="BG556" s="99">
        <f>IF(O556="zákl. přenesená",K556,0)</f>
        <v>0</v>
      </c>
      <c r="BH556" s="99">
        <f>IF(O556="sníž. přenesená",K556,0)</f>
        <v>0</v>
      </c>
      <c r="BI556" s="99">
        <f>IF(O556="nulová",K556,0)</f>
        <v>0</v>
      </c>
      <c r="BJ556" s="12" t="s">
        <v>80</v>
      </c>
      <c r="BK556" s="99">
        <f>ROUND(P556*H556,2)</f>
        <v>0</v>
      </c>
      <c r="BL556" s="12" t="s">
        <v>290</v>
      </c>
      <c r="BM556" s="12" t="s">
        <v>1191</v>
      </c>
    </row>
    <row r="557" spans="2:65" s="1" customFormat="1">
      <c r="B557" s="30"/>
      <c r="C557" s="31"/>
      <c r="D557" s="198" t="s">
        <v>164</v>
      </c>
      <c r="E557" s="31"/>
      <c r="F557" s="199" t="s">
        <v>1190</v>
      </c>
      <c r="G557" s="31"/>
      <c r="H557" s="31"/>
      <c r="I557" s="112"/>
      <c r="J557" s="112"/>
      <c r="K557" s="31"/>
      <c r="L557" s="31"/>
      <c r="M557" s="32"/>
      <c r="N557" s="200"/>
      <c r="O557" s="55"/>
      <c r="P557" s="55"/>
      <c r="Q557" s="55"/>
      <c r="R557" s="55"/>
      <c r="S557" s="55"/>
      <c r="T557" s="55"/>
      <c r="U557" s="55"/>
      <c r="V557" s="55"/>
      <c r="W557" s="55"/>
      <c r="X557" s="55"/>
      <c r="Y557" s="56"/>
      <c r="AT557" s="12" t="s">
        <v>164</v>
      </c>
      <c r="AU557" s="12" t="s">
        <v>72</v>
      </c>
    </row>
    <row r="558" spans="2:65" s="1" customFormat="1" ht="22.5" customHeight="1">
      <c r="B558" s="30"/>
      <c r="C558" s="204" t="s">
        <v>1192</v>
      </c>
      <c r="D558" s="204" t="s">
        <v>282</v>
      </c>
      <c r="E558" s="205" t="s">
        <v>1193</v>
      </c>
      <c r="F558" s="206" t="s">
        <v>1194</v>
      </c>
      <c r="G558" s="207" t="s">
        <v>169</v>
      </c>
      <c r="H558" s="208">
        <v>0</v>
      </c>
      <c r="I558" s="209">
        <v>81</v>
      </c>
      <c r="J558" s="210"/>
      <c r="K558" s="211">
        <f>ROUND(P558*H558,2)</f>
        <v>0</v>
      </c>
      <c r="L558" s="206" t="s">
        <v>161</v>
      </c>
      <c r="M558" s="212"/>
      <c r="N558" s="213" t="s">
        <v>1</v>
      </c>
      <c r="O558" s="194" t="s">
        <v>41</v>
      </c>
      <c r="P558" s="195">
        <f>I558+J558</f>
        <v>81</v>
      </c>
      <c r="Q558" s="195">
        <f>ROUND(I558*H558,2)</f>
        <v>0</v>
      </c>
      <c r="R558" s="195">
        <f>ROUND(J558*H558,2)</f>
        <v>0</v>
      </c>
      <c r="S558" s="55"/>
      <c r="T558" s="196">
        <f>S558*H558</f>
        <v>0</v>
      </c>
      <c r="U558" s="196">
        <v>0</v>
      </c>
      <c r="V558" s="196">
        <f>U558*H558</f>
        <v>0</v>
      </c>
      <c r="W558" s="196">
        <v>0</v>
      </c>
      <c r="X558" s="196">
        <f>W558*H558</f>
        <v>0</v>
      </c>
      <c r="Y558" s="197" t="s">
        <v>1</v>
      </c>
      <c r="AR558" s="12" t="s">
        <v>290</v>
      </c>
      <c r="AT558" s="12" t="s">
        <v>282</v>
      </c>
      <c r="AU558" s="12" t="s">
        <v>72</v>
      </c>
      <c r="AY558" s="12" t="s">
        <v>155</v>
      </c>
      <c r="BE558" s="99">
        <f>IF(O558="základní",K558,0)</f>
        <v>0</v>
      </c>
      <c r="BF558" s="99">
        <f>IF(O558="snížená",K558,0)</f>
        <v>0</v>
      </c>
      <c r="BG558" s="99">
        <f>IF(O558="zákl. přenesená",K558,0)</f>
        <v>0</v>
      </c>
      <c r="BH558" s="99">
        <f>IF(O558="sníž. přenesená",K558,0)</f>
        <v>0</v>
      </c>
      <c r="BI558" s="99">
        <f>IF(O558="nulová",K558,0)</f>
        <v>0</v>
      </c>
      <c r="BJ558" s="12" t="s">
        <v>80</v>
      </c>
      <c r="BK558" s="99">
        <f>ROUND(P558*H558,2)</f>
        <v>0</v>
      </c>
      <c r="BL558" s="12" t="s">
        <v>290</v>
      </c>
      <c r="BM558" s="12" t="s">
        <v>1195</v>
      </c>
    </row>
    <row r="559" spans="2:65" s="1" customFormat="1">
      <c r="B559" s="30"/>
      <c r="C559" s="31"/>
      <c r="D559" s="198" t="s">
        <v>164</v>
      </c>
      <c r="E559" s="31"/>
      <c r="F559" s="199" t="s">
        <v>1194</v>
      </c>
      <c r="G559" s="31"/>
      <c r="H559" s="31"/>
      <c r="I559" s="112"/>
      <c r="J559" s="112"/>
      <c r="K559" s="31"/>
      <c r="L559" s="31"/>
      <c r="M559" s="32"/>
      <c r="N559" s="200"/>
      <c r="O559" s="55"/>
      <c r="P559" s="55"/>
      <c r="Q559" s="55"/>
      <c r="R559" s="55"/>
      <c r="S559" s="55"/>
      <c r="T559" s="55"/>
      <c r="U559" s="55"/>
      <c r="V559" s="55"/>
      <c r="W559" s="55"/>
      <c r="X559" s="55"/>
      <c r="Y559" s="56"/>
      <c r="AT559" s="12" t="s">
        <v>164</v>
      </c>
      <c r="AU559" s="12" t="s">
        <v>72</v>
      </c>
    </row>
    <row r="560" spans="2:65" s="1" customFormat="1" ht="22.5" customHeight="1">
      <c r="B560" s="30"/>
      <c r="C560" s="204" t="s">
        <v>1196</v>
      </c>
      <c r="D560" s="204" t="s">
        <v>282</v>
      </c>
      <c r="E560" s="205" t="s">
        <v>1197</v>
      </c>
      <c r="F560" s="206" t="s">
        <v>1198</v>
      </c>
      <c r="G560" s="207" t="s">
        <v>169</v>
      </c>
      <c r="H560" s="208">
        <v>0</v>
      </c>
      <c r="I560" s="209">
        <v>744</v>
      </c>
      <c r="J560" s="210"/>
      <c r="K560" s="211">
        <f>ROUND(P560*H560,2)</f>
        <v>0</v>
      </c>
      <c r="L560" s="206" t="s">
        <v>161</v>
      </c>
      <c r="M560" s="212"/>
      <c r="N560" s="213" t="s">
        <v>1</v>
      </c>
      <c r="O560" s="194" t="s">
        <v>41</v>
      </c>
      <c r="P560" s="195">
        <f>I560+J560</f>
        <v>744</v>
      </c>
      <c r="Q560" s="195">
        <f>ROUND(I560*H560,2)</f>
        <v>0</v>
      </c>
      <c r="R560" s="195">
        <f>ROUND(J560*H560,2)</f>
        <v>0</v>
      </c>
      <c r="S560" s="55"/>
      <c r="T560" s="196">
        <f>S560*H560</f>
        <v>0</v>
      </c>
      <c r="U560" s="196">
        <v>0</v>
      </c>
      <c r="V560" s="196">
        <f>U560*H560</f>
        <v>0</v>
      </c>
      <c r="W560" s="196">
        <v>0</v>
      </c>
      <c r="X560" s="196">
        <f>W560*H560</f>
        <v>0</v>
      </c>
      <c r="Y560" s="197" t="s">
        <v>1</v>
      </c>
      <c r="AR560" s="12" t="s">
        <v>290</v>
      </c>
      <c r="AT560" s="12" t="s">
        <v>282</v>
      </c>
      <c r="AU560" s="12" t="s">
        <v>72</v>
      </c>
      <c r="AY560" s="12" t="s">
        <v>155</v>
      </c>
      <c r="BE560" s="99">
        <f>IF(O560="základní",K560,0)</f>
        <v>0</v>
      </c>
      <c r="BF560" s="99">
        <f>IF(O560="snížená",K560,0)</f>
        <v>0</v>
      </c>
      <c r="BG560" s="99">
        <f>IF(O560="zákl. přenesená",K560,0)</f>
        <v>0</v>
      </c>
      <c r="BH560" s="99">
        <f>IF(O560="sníž. přenesená",K560,0)</f>
        <v>0</v>
      </c>
      <c r="BI560" s="99">
        <f>IF(O560="nulová",K560,0)</f>
        <v>0</v>
      </c>
      <c r="BJ560" s="12" t="s">
        <v>80</v>
      </c>
      <c r="BK560" s="99">
        <f>ROUND(P560*H560,2)</f>
        <v>0</v>
      </c>
      <c r="BL560" s="12" t="s">
        <v>290</v>
      </c>
      <c r="BM560" s="12" t="s">
        <v>1199</v>
      </c>
    </row>
    <row r="561" spans="2:65" s="1" customFormat="1">
      <c r="B561" s="30"/>
      <c r="C561" s="31"/>
      <c r="D561" s="198" t="s">
        <v>164</v>
      </c>
      <c r="E561" s="31"/>
      <c r="F561" s="199" t="s">
        <v>1198</v>
      </c>
      <c r="G561" s="31"/>
      <c r="H561" s="31"/>
      <c r="I561" s="112"/>
      <c r="J561" s="112"/>
      <c r="K561" s="31"/>
      <c r="L561" s="31"/>
      <c r="M561" s="32"/>
      <c r="N561" s="200"/>
      <c r="O561" s="55"/>
      <c r="P561" s="55"/>
      <c r="Q561" s="55"/>
      <c r="R561" s="55"/>
      <c r="S561" s="55"/>
      <c r="T561" s="55"/>
      <c r="U561" s="55"/>
      <c r="V561" s="55"/>
      <c r="W561" s="55"/>
      <c r="X561" s="55"/>
      <c r="Y561" s="56"/>
      <c r="AT561" s="12" t="s">
        <v>164</v>
      </c>
      <c r="AU561" s="12" t="s">
        <v>72</v>
      </c>
    </row>
    <row r="562" spans="2:65" s="1" customFormat="1" ht="22.5" customHeight="1">
      <c r="B562" s="30"/>
      <c r="C562" s="204" t="s">
        <v>1200</v>
      </c>
      <c r="D562" s="204" t="s">
        <v>282</v>
      </c>
      <c r="E562" s="205" t="s">
        <v>1201</v>
      </c>
      <c r="F562" s="206" t="s">
        <v>1202</v>
      </c>
      <c r="G562" s="207" t="s">
        <v>169</v>
      </c>
      <c r="H562" s="208">
        <v>0</v>
      </c>
      <c r="I562" s="209">
        <v>787</v>
      </c>
      <c r="J562" s="210"/>
      <c r="K562" s="211">
        <f>ROUND(P562*H562,2)</f>
        <v>0</v>
      </c>
      <c r="L562" s="206" t="s">
        <v>161</v>
      </c>
      <c r="M562" s="212"/>
      <c r="N562" s="213" t="s">
        <v>1</v>
      </c>
      <c r="O562" s="194" t="s">
        <v>41</v>
      </c>
      <c r="P562" s="195">
        <f>I562+J562</f>
        <v>787</v>
      </c>
      <c r="Q562" s="195">
        <f>ROUND(I562*H562,2)</f>
        <v>0</v>
      </c>
      <c r="R562" s="195">
        <f>ROUND(J562*H562,2)</f>
        <v>0</v>
      </c>
      <c r="S562" s="55"/>
      <c r="T562" s="196">
        <f>S562*H562</f>
        <v>0</v>
      </c>
      <c r="U562" s="196">
        <v>0</v>
      </c>
      <c r="V562" s="196">
        <f>U562*H562</f>
        <v>0</v>
      </c>
      <c r="W562" s="196">
        <v>0</v>
      </c>
      <c r="X562" s="196">
        <f>W562*H562</f>
        <v>0</v>
      </c>
      <c r="Y562" s="197" t="s">
        <v>1</v>
      </c>
      <c r="AR562" s="12" t="s">
        <v>290</v>
      </c>
      <c r="AT562" s="12" t="s">
        <v>282</v>
      </c>
      <c r="AU562" s="12" t="s">
        <v>72</v>
      </c>
      <c r="AY562" s="12" t="s">
        <v>155</v>
      </c>
      <c r="BE562" s="99">
        <f>IF(O562="základní",K562,0)</f>
        <v>0</v>
      </c>
      <c r="BF562" s="99">
        <f>IF(O562="snížená",K562,0)</f>
        <v>0</v>
      </c>
      <c r="BG562" s="99">
        <f>IF(O562="zákl. přenesená",K562,0)</f>
        <v>0</v>
      </c>
      <c r="BH562" s="99">
        <f>IF(O562="sníž. přenesená",K562,0)</f>
        <v>0</v>
      </c>
      <c r="BI562" s="99">
        <f>IF(O562="nulová",K562,0)</f>
        <v>0</v>
      </c>
      <c r="BJ562" s="12" t="s">
        <v>80</v>
      </c>
      <c r="BK562" s="99">
        <f>ROUND(P562*H562,2)</f>
        <v>0</v>
      </c>
      <c r="BL562" s="12" t="s">
        <v>290</v>
      </c>
      <c r="BM562" s="12" t="s">
        <v>1203</v>
      </c>
    </row>
    <row r="563" spans="2:65" s="1" customFormat="1">
      <c r="B563" s="30"/>
      <c r="C563" s="31"/>
      <c r="D563" s="198" t="s">
        <v>164</v>
      </c>
      <c r="E563" s="31"/>
      <c r="F563" s="199" t="s">
        <v>1202</v>
      </c>
      <c r="G563" s="31"/>
      <c r="H563" s="31"/>
      <c r="I563" s="112"/>
      <c r="J563" s="112"/>
      <c r="K563" s="31"/>
      <c r="L563" s="31"/>
      <c r="M563" s="32"/>
      <c r="N563" s="200"/>
      <c r="O563" s="55"/>
      <c r="P563" s="55"/>
      <c r="Q563" s="55"/>
      <c r="R563" s="55"/>
      <c r="S563" s="55"/>
      <c r="T563" s="55"/>
      <c r="U563" s="55"/>
      <c r="V563" s="55"/>
      <c r="W563" s="55"/>
      <c r="X563" s="55"/>
      <c r="Y563" s="56"/>
      <c r="AT563" s="12" t="s">
        <v>164</v>
      </c>
      <c r="AU563" s="12" t="s">
        <v>72</v>
      </c>
    </row>
    <row r="564" spans="2:65" s="1" customFormat="1" ht="22.5" customHeight="1">
      <c r="B564" s="30"/>
      <c r="C564" s="204" t="s">
        <v>1204</v>
      </c>
      <c r="D564" s="204" t="s">
        <v>282</v>
      </c>
      <c r="E564" s="205" t="s">
        <v>1205</v>
      </c>
      <c r="F564" s="206" t="s">
        <v>1206</v>
      </c>
      <c r="G564" s="207" t="s">
        <v>169</v>
      </c>
      <c r="H564" s="208">
        <v>0</v>
      </c>
      <c r="I564" s="209">
        <v>1049</v>
      </c>
      <c r="J564" s="210"/>
      <c r="K564" s="211">
        <f>ROUND(P564*H564,2)</f>
        <v>0</v>
      </c>
      <c r="L564" s="206" t="s">
        <v>161</v>
      </c>
      <c r="M564" s="212"/>
      <c r="N564" s="213" t="s">
        <v>1</v>
      </c>
      <c r="O564" s="194" t="s">
        <v>41</v>
      </c>
      <c r="P564" s="195">
        <f>I564+J564</f>
        <v>1049</v>
      </c>
      <c r="Q564" s="195">
        <f>ROUND(I564*H564,2)</f>
        <v>0</v>
      </c>
      <c r="R564" s="195">
        <f>ROUND(J564*H564,2)</f>
        <v>0</v>
      </c>
      <c r="S564" s="55"/>
      <c r="T564" s="196">
        <f>S564*H564</f>
        <v>0</v>
      </c>
      <c r="U564" s="196">
        <v>0</v>
      </c>
      <c r="V564" s="196">
        <f>U564*H564</f>
        <v>0</v>
      </c>
      <c r="W564" s="196">
        <v>0</v>
      </c>
      <c r="X564" s="196">
        <f>W564*H564</f>
        <v>0</v>
      </c>
      <c r="Y564" s="197" t="s">
        <v>1</v>
      </c>
      <c r="AR564" s="12" t="s">
        <v>290</v>
      </c>
      <c r="AT564" s="12" t="s">
        <v>282</v>
      </c>
      <c r="AU564" s="12" t="s">
        <v>72</v>
      </c>
      <c r="AY564" s="12" t="s">
        <v>155</v>
      </c>
      <c r="BE564" s="99">
        <f>IF(O564="základní",K564,0)</f>
        <v>0</v>
      </c>
      <c r="BF564" s="99">
        <f>IF(O564="snížená",K564,0)</f>
        <v>0</v>
      </c>
      <c r="BG564" s="99">
        <f>IF(O564="zákl. přenesená",K564,0)</f>
        <v>0</v>
      </c>
      <c r="BH564" s="99">
        <f>IF(O564="sníž. přenesená",K564,0)</f>
        <v>0</v>
      </c>
      <c r="BI564" s="99">
        <f>IF(O564="nulová",K564,0)</f>
        <v>0</v>
      </c>
      <c r="BJ564" s="12" t="s">
        <v>80</v>
      </c>
      <c r="BK564" s="99">
        <f>ROUND(P564*H564,2)</f>
        <v>0</v>
      </c>
      <c r="BL564" s="12" t="s">
        <v>290</v>
      </c>
      <c r="BM564" s="12" t="s">
        <v>1207</v>
      </c>
    </row>
    <row r="565" spans="2:65" s="1" customFormat="1">
      <c r="B565" s="30"/>
      <c r="C565" s="31"/>
      <c r="D565" s="198" t="s">
        <v>164</v>
      </c>
      <c r="E565" s="31"/>
      <c r="F565" s="199" t="s">
        <v>1206</v>
      </c>
      <c r="G565" s="31"/>
      <c r="H565" s="31"/>
      <c r="I565" s="112"/>
      <c r="J565" s="112"/>
      <c r="K565" s="31"/>
      <c r="L565" s="31"/>
      <c r="M565" s="32"/>
      <c r="N565" s="200"/>
      <c r="O565" s="55"/>
      <c r="P565" s="55"/>
      <c r="Q565" s="55"/>
      <c r="R565" s="55"/>
      <c r="S565" s="55"/>
      <c r="T565" s="55"/>
      <c r="U565" s="55"/>
      <c r="V565" s="55"/>
      <c r="W565" s="55"/>
      <c r="X565" s="55"/>
      <c r="Y565" s="56"/>
      <c r="AT565" s="12" t="s">
        <v>164</v>
      </c>
      <c r="AU565" s="12" t="s">
        <v>72</v>
      </c>
    </row>
    <row r="566" spans="2:65" s="1" customFormat="1" ht="22.5" customHeight="1">
      <c r="B566" s="30"/>
      <c r="C566" s="204" t="s">
        <v>1208</v>
      </c>
      <c r="D566" s="204" t="s">
        <v>282</v>
      </c>
      <c r="E566" s="205" t="s">
        <v>1209</v>
      </c>
      <c r="F566" s="206" t="s">
        <v>1210</v>
      </c>
      <c r="G566" s="207" t="s">
        <v>169</v>
      </c>
      <c r="H566" s="208">
        <v>0</v>
      </c>
      <c r="I566" s="209">
        <v>6</v>
      </c>
      <c r="J566" s="210"/>
      <c r="K566" s="211">
        <f>ROUND(P566*H566,2)</f>
        <v>0</v>
      </c>
      <c r="L566" s="206" t="s">
        <v>161</v>
      </c>
      <c r="M566" s="212"/>
      <c r="N566" s="213" t="s">
        <v>1</v>
      </c>
      <c r="O566" s="194" t="s">
        <v>41</v>
      </c>
      <c r="P566" s="195">
        <f>I566+J566</f>
        <v>6</v>
      </c>
      <c r="Q566" s="195">
        <f>ROUND(I566*H566,2)</f>
        <v>0</v>
      </c>
      <c r="R566" s="195">
        <f>ROUND(J566*H566,2)</f>
        <v>0</v>
      </c>
      <c r="S566" s="55"/>
      <c r="T566" s="196">
        <f>S566*H566</f>
        <v>0</v>
      </c>
      <c r="U566" s="196">
        <v>0</v>
      </c>
      <c r="V566" s="196">
        <f>U566*H566</f>
        <v>0</v>
      </c>
      <c r="W566" s="196">
        <v>0</v>
      </c>
      <c r="X566" s="196">
        <f>W566*H566</f>
        <v>0</v>
      </c>
      <c r="Y566" s="197" t="s">
        <v>1</v>
      </c>
      <c r="AR566" s="12" t="s">
        <v>290</v>
      </c>
      <c r="AT566" s="12" t="s">
        <v>282</v>
      </c>
      <c r="AU566" s="12" t="s">
        <v>72</v>
      </c>
      <c r="AY566" s="12" t="s">
        <v>155</v>
      </c>
      <c r="BE566" s="99">
        <f>IF(O566="základní",K566,0)</f>
        <v>0</v>
      </c>
      <c r="BF566" s="99">
        <f>IF(O566="snížená",K566,0)</f>
        <v>0</v>
      </c>
      <c r="BG566" s="99">
        <f>IF(O566="zákl. přenesená",K566,0)</f>
        <v>0</v>
      </c>
      <c r="BH566" s="99">
        <f>IF(O566="sníž. přenesená",K566,0)</f>
        <v>0</v>
      </c>
      <c r="BI566" s="99">
        <f>IF(O566="nulová",K566,0)</f>
        <v>0</v>
      </c>
      <c r="BJ566" s="12" t="s">
        <v>80</v>
      </c>
      <c r="BK566" s="99">
        <f>ROUND(P566*H566,2)</f>
        <v>0</v>
      </c>
      <c r="BL566" s="12" t="s">
        <v>290</v>
      </c>
      <c r="BM566" s="12" t="s">
        <v>1211</v>
      </c>
    </row>
    <row r="567" spans="2:65" s="1" customFormat="1" ht="19.2">
      <c r="B567" s="30"/>
      <c r="C567" s="31"/>
      <c r="D567" s="198" t="s">
        <v>164</v>
      </c>
      <c r="E567" s="31"/>
      <c r="F567" s="199" t="s">
        <v>1210</v>
      </c>
      <c r="G567" s="31"/>
      <c r="H567" s="31"/>
      <c r="I567" s="112"/>
      <c r="J567" s="112"/>
      <c r="K567" s="31"/>
      <c r="L567" s="31"/>
      <c r="M567" s="32"/>
      <c r="N567" s="200"/>
      <c r="O567" s="55"/>
      <c r="P567" s="55"/>
      <c r="Q567" s="55"/>
      <c r="R567" s="55"/>
      <c r="S567" s="55"/>
      <c r="T567" s="55"/>
      <c r="U567" s="55"/>
      <c r="V567" s="55"/>
      <c r="W567" s="55"/>
      <c r="X567" s="55"/>
      <c r="Y567" s="56"/>
      <c r="AT567" s="12" t="s">
        <v>164</v>
      </c>
      <c r="AU567" s="12" t="s">
        <v>72</v>
      </c>
    </row>
    <row r="568" spans="2:65" s="1" customFormat="1" ht="22.5" customHeight="1">
      <c r="B568" s="30"/>
      <c r="C568" s="204" t="s">
        <v>1212</v>
      </c>
      <c r="D568" s="204" t="s">
        <v>282</v>
      </c>
      <c r="E568" s="205" t="s">
        <v>1213</v>
      </c>
      <c r="F568" s="206" t="s">
        <v>1214</v>
      </c>
      <c r="G568" s="207" t="s">
        <v>169</v>
      </c>
      <c r="H568" s="208">
        <v>0</v>
      </c>
      <c r="I568" s="209">
        <v>5</v>
      </c>
      <c r="J568" s="210"/>
      <c r="K568" s="211">
        <f>ROUND(P568*H568,2)</f>
        <v>0</v>
      </c>
      <c r="L568" s="206" t="s">
        <v>161</v>
      </c>
      <c r="M568" s="212"/>
      <c r="N568" s="213" t="s">
        <v>1</v>
      </c>
      <c r="O568" s="194" t="s">
        <v>41</v>
      </c>
      <c r="P568" s="195">
        <f>I568+J568</f>
        <v>5</v>
      </c>
      <c r="Q568" s="195">
        <f>ROUND(I568*H568,2)</f>
        <v>0</v>
      </c>
      <c r="R568" s="195">
        <f>ROUND(J568*H568,2)</f>
        <v>0</v>
      </c>
      <c r="S568" s="55"/>
      <c r="T568" s="196">
        <f>S568*H568</f>
        <v>0</v>
      </c>
      <c r="U568" s="196">
        <v>0</v>
      </c>
      <c r="V568" s="196">
        <f>U568*H568</f>
        <v>0</v>
      </c>
      <c r="W568" s="196">
        <v>0</v>
      </c>
      <c r="X568" s="196">
        <f>W568*H568</f>
        <v>0</v>
      </c>
      <c r="Y568" s="197" t="s">
        <v>1</v>
      </c>
      <c r="AR568" s="12" t="s">
        <v>290</v>
      </c>
      <c r="AT568" s="12" t="s">
        <v>282</v>
      </c>
      <c r="AU568" s="12" t="s">
        <v>72</v>
      </c>
      <c r="AY568" s="12" t="s">
        <v>155</v>
      </c>
      <c r="BE568" s="99">
        <f>IF(O568="základní",K568,0)</f>
        <v>0</v>
      </c>
      <c r="BF568" s="99">
        <f>IF(O568="snížená",K568,0)</f>
        <v>0</v>
      </c>
      <c r="BG568" s="99">
        <f>IF(O568="zákl. přenesená",K568,0)</f>
        <v>0</v>
      </c>
      <c r="BH568" s="99">
        <f>IF(O568="sníž. přenesená",K568,0)</f>
        <v>0</v>
      </c>
      <c r="BI568" s="99">
        <f>IF(O568="nulová",K568,0)</f>
        <v>0</v>
      </c>
      <c r="BJ568" s="12" t="s">
        <v>80</v>
      </c>
      <c r="BK568" s="99">
        <f>ROUND(P568*H568,2)</f>
        <v>0</v>
      </c>
      <c r="BL568" s="12" t="s">
        <v>290</v>
      </c>
      <c r="BM568" s="12" t="s">
        <v>1215</v>
      </c>
    </row>
    <row r="569" spans="2:65" s="1" customFormat="1" ht="19.2">
      <c r="B569" s="30"/>
      <c r="C569" s="31"/>
      <c r="D569" s="198" t="s">
        <v>164</v>
      </c>
      <c r="E569" s="31"/>
      <c r="F569" s="199" t="s">
        <v>1214</v>
      </c>
      <c r="G569" s="31"/>
      <c r="H569" s="31"/>
      <c r="I569" s="112"/>
      <c r="J569" s="112"/>
      <c r="K569" s="31"/>
      <c r="L569" s="31"/>
      <c r="M569" s="32"/>
      <c r="N569" s="200"/>
      <c r="O569" s="55"/>
      <c r="P569" s="55"/>
      <c r="Q569" s="55"/>
      <c r="R569" s="55"/>
      <c r="S569" s="55"/>
      <c r="T569" s="55"/>
      <c r="U569" s="55"/>
      <c r="V569" s="55"/>
      <c r="W569" s="55"/>
      <c r="X569" s="55"/>
      <c r="Y569" s="56"/>
      <c r="AT569" s="12" t="s">
        <v>164</v>
      </c>
      <c r="AU569" s="12" t="s">
        <v>72</v>
      </c>
    </row>
    <row r="570" spans="2:65" s="1" customFormat="1" ht="22.5" customHeight="1">
      <c r="B570" s="30"/>
      <c r="C570" s="204" t="s">
        <v>1216</v>
      </c>
      <c r="D570" s="204" t="s">
        <v>282</v>
      </c>
      <c r="E570" s="205" t="s">
        <v>1217</v>
      </c>
      <c r="F570" s="206" t="s">
        <v>1218</v>
      </c>
      <c r="G570" s="207" t="s">
        <v>169</v>
      </c>
      <c r="H570" s="208">
        <v>0</v>
      </c>
      <c r="I570" s="209">
        <v>5</v>
      </c>
      <c r="J570" s="210"/>
      <c r="K570" s="211">
        <f>ROUND(P570*H570,2)</f>
        <v>0</v>
      </c>
      <c r="L570" s="206" t="s">
        <v>161</v>
      </c>
      <c r="M570" s="212"/>
      <c r="N570" s="213" t="s">
        <v>1</v>
      </c>
      <c r="O570" s="194" t="s">
        <v>41</v>
      </c>
      <c r="P570" s="195">
        <f>I570+J570</f>
        <v>5</v>
      </c>
      <c r="Q570" s="195">
        <f>ROUND(I570*H570,2)</f>
        <v>0</v>
      </c>
      <c r="R570" s="195">
        <f>ROUND(J570*H570,2)</f>
        <v>0</v>
      </c>
      <c r="S570" s="55"/>
      <c r="T570" s="196">
        <f>S570*H570</f>
        <v>0</v>
      </c>
      <c r="U570" s="196">
        <v>0</v>
      </c>
      <c r="V570" s="196">
        <f>U570*H570</f>
        <v>0</v>
      </c>
      <c r="W570" s="196">
        <v>0</v>
      </c>
      <c r="X570" s="196">
        <f>W570*H570</f>
        <v>0</v>
      </c>
      <c r="Y570" s="197" t="s">
        <v>1</v>
      </c>
      <c r="AR570" s="12" t="s">
        <v>290</v>
      </c>
      <c r="AT570" s="12" t="s">
        <v>282</v>
      </c>
      <c r="AU570" s="12" t="s">
        <v>72</v>
      </c>
      <c r="AY570" s="12" t="s">
        <v>155</v>
      </c>
      <c r="BE570" s="99">
        <f>IF(O570="základní",K570,0)</f>
        <v>0</v>
      </c>
      <c r="BF570" s="99">
        <f>IF(O570="snížená",K570,0)</f>
        <v>0</v>
      </c>
      <c r="BG570" s="99">
        <f>IF(O570="zákl. přenesená",K570,0)</f>
        <v>0</v>
      </c>
      <c r="BH570" s="99">
        <f>IF(O570="sníž. přenesená",K570,0)</f>
        <v>0</v>
      </c>
      <c r="BI570" s="99">
        <f>IF(O570="nulová",K570,0)</f>
        <v>0</v>
      </c>
      <c r="BJ570" s="12" t="s">
        <v>80</v>
      </c>
      <c r="BK570" s="99">
        <f>ROUND(P570*H570,2)</f>
        <v>0</v>
      </c>
      <c r="BL570" s="12" t="s">
        <v>290</v>
      </c>
      <c r="BM570" s="12" t="s">
        <v>1219</v>
      </c>
    </row>
    <row r="571" spans="2:65" s="1" customFormat="1" ht="19.2">
      <c r="B571" s="30"/>
      <c r="C571" s="31"/>
      <c r="D571" s="198" t="s">
        <v>164</v>
      </c>
      <c r="E571" s="31"/>
      <c r="F571" s="199" t="s">
        <v>1218</v>
      </c>
      <c r="G571" s="31"/>
      <c r="H571" s="31"/>
      <c r="I571" s="112"/>
      <c r="J571" s="112"/>
      <c r="K571" s="31"/>
      <c r="L571" s="31"/>
      <c r="M571" s="32"/>
      <c r="N571" s="200"/>
      <c r="O571" s="55"/>
      <c r="P571" s="55"/>
      <c r="Q571" s="55"/>
      <c r="R571" s="55"/>
      <c r="S571" s="55"/>
      <c r="T571" s="55"/>
      <c r="U571" s="55"/>
      <c r="V571" s="55"/>
      <c r="W571" s="55"/>
      <c r="X571" s="55"/>
      <c r="Y571" s="56"/>
      <c r="AT571" s="12" t="s">
        <v>164</v>
      </c>
      <c r="AU571" s="12" t="s">
        <v>72</v>
      </c>
    </row>
    <row r="572" spans="2:65" s="1" customFormat="1" ht="22.5" customHeight="1">
      <c r="B572" s="30"/>
      <c r="C572" s="204" t="s">
        <v>1220</v>
      </c>
      <c r="D572" s="204" t="s">
        <v>282</v>
      </c>
      <c r="E572" s="205" t="s">
        <v>1221</v>
      </c>
      <c r="F572" s="206" t="s">
        <v>1222</v>
      </c>
      <c r="G572" s="207" t="s">
        <v>169</v>
      </c>
      <c r="H572" s="208">
        <v>0</v>
      </c>
      <c r="I572" s="209">
        <v>7</v>
      </c>
      <c r="J572" s="210"/>
      <c r="K572" s="211">
        <f>ROUND(P572*H572,2)</f>
        <v>0</v>
      </c>
      <c r="L572" s="206" t="s">
        <v>161</v>
      </c>
      <c r="M572" s="212"/>
      <c r="N572" s="213" t="s">
        <v>1</v>
      </c>
      <c r="O572" s="194" t="s">
        <v>41</v>
      </c>
      <c r="P572" s="195">
        <f>I572+J572</f>
        <v>7</v>
      </c>
      <c r="Q572" s="195">
        <f>ROUND(I572*H572,2)</f>
        <v>0</v>
      </c>
      <c r="R572" s="195">
        <f>ROUND(J572*H572,2)</f>
        <v>0</v>
      </c>
      <c r="S572" s="55"/>
      <c r="T572" s="196">
        <f>S572*H572</f>
        <v>0</v>
      </c>
      <c r="U572" s="196">
        <v>0</v>
      </c>
      <c r="V572" s="196">
        <f>U572*H572</f>
        <v>0</v>
      </c>
      <c r="W572" s="196">
        <v>0</v>
      </c>
      <c r="X572" s="196">
        <f>W572*H572</f>
        <v>0</v>
      </c>
      <c r="Y572" s="197" t="s">
        <v>1</v>
      </c>
      <c r="AR572" s="12" t="s">
        <v>290</v>
      </c>
      <c r="AT572" s="12" t="s">
        <v>282</v>
      </c>
      <c r="AU572" s="12" t="s">
        <v>72</v>
      </c>
      <c r="AY572" s="12" t="s">
        <v>155</v>
      </c>
      <c r="BE572" s="99">
        <f>IF(O572="základní",K572,0)</f>
        <v>0</v>
      </c>
      <c r="BF572" s="99">
        <f>IF(O572="snížená",K572,0)</f>
        <v>0</v>
      </c>
      <c r="BG572" s="99">
        <f>IF(O572="zákl. přenesená",K572,0)</f>
        <v>0</v>
      </c>
      <c r="BH572" s="99">
        <f>IF(O572="sníž. přenesená",K572,0)</f>
        <v>0</v>
      </c>
      <c r="BI572" s="99">
        <f>IF(O572="nulová",K572,0)</f>
        <v>0</v>
      </c>
      <c r="BJ572" s="12" t="s">
        <v>80</v>
      </c>
      <c r="BK572" s="99">
        <f>ROUND(P572*H572,2)</f>
        <v>0</v>
      </c>
      <c r="BL572" s="12" t="s">
        <v>290</v>
      </c>
      <c r="BM572" s="12" t="s">
        <v>1223</v>
      </c>
    </row>
    <row r="573" spans="2:65" s="1" customFormat="1" ht="19.2">
      <c r="B573" s="30"/>
      <c r="C573" s="31"/>
      <c r="D573" s="198" t="s">
        <v>164</v>
      </c>
      <c r="E573" s="31"/>
      <c r="F573" s="199" t="s">
        <v>1222</v>
      </c>
      <c r="G573" s="31"/>
      <c r="H573" s="31"/>
      <c r="I573" s="112"/>
      <c r="J573" s="112"/>
      <c r="K573" s="31"/>
      <c r="L573" s="31"/>
      <c r="M573" s="32"/>
      <c r="N573" s="200"/>
      <c r="O573" s="55"/>
      <c r="P573" s="55"/>
      <c r="Q573" s="55"/>
      <c r="R573" s="55"/>
      <c r="S573" s="55"/>
      <c r="T573" s="55"/>
      <c r="U573" s="55"/>
      <c r="V573" s="55"/>
      <c r="W573" s="55"/>
      <c r="X573" s="55"/>
      <c r="Y573" s="56"/>
      <c r="AT573" s="12" t="s">
        <v>164</v>
      </c>
      <c r="AU573" s="12" t="s">
        <v>72</v>
      </c>
    </row>
    <row r="574" spans="2:65" s="1" customFormat="1" ht="22.5" customHeight="1">
      <c r="B574" s="30"/>
      <c r="C574" s="204" t="s">
        <v>1224</v>
      </c>
      <c r="D574" s="204" t="s">
        <v>282</v>
      </c>
      <c r="E574" s="205" t="s">
        <v>1225</v>
      </c>
      <c r="F574" s="206" t="s">
        <v>1226</v>
      </c>
      <c r="G574" s="207" t="s">
        <v>169</v>
      </c>
      <c r="H574" s="208">
        <v>0</v>
      </c>
      <c r="I574" s="209">
        <v>26</v>
      </c>
      <c r="J574" s="210"/>
      <c r="K574" s="211">
        <f>ROUND(P574*H574,2)</f>
        <v>0</v>
      </c>
      <c r="L574" s="206" t="s">
        <v>161</v>
      </c>
      <c r="M574" s="212"/>
      <c r="N574" s="213" t="s">
        <v>1</v>
      </c>
      <c r="O574" s="194" t="s">
        <v>41</v>
      </c>
      <c r="P574" s="195">
        <f>I574+J574</f>
        <v>26</v>
      </c>
      <c r="Q574" s="195">
        <f>ROUND(I574*H574,2)</f>
        <v>0</v>
      </c>
      <c r="R574" s="195">
        <f>ROUND(J574*H574,2)</f>
        <v>0</v>
      </c>
      <c r="S574" s="55"/>
      <c r="T574" s="196">
        <f>S574*H574</f>
        <v>0</v>
      </c>
      <c r="U574" s="196">
        <v>0</v>
      </c>
      <c r="V574" s="196">
        <f>U574*H574</f>
        <v>0</v>
      </c>
      <c r="W574" s="196">
        <v>0</v>
      </c>
      <c r="X574" s="196">
        <f>W574*H574</f>
        <v>0</v>
      </c>
      <c r="Y574" s="197" t="s">
        <v>1</v>
      </c>
      <c r="AR574" s="12" t="s">
        <v>290</v>
      </c>
      <c r="AT574" s="12" t="s">
        <v>282</v>
      </c>
      <c r="AU574" s="12" t="s">
        <v>72</v>
      </c>
      <c r="AY574" s="12" t="s">
        <v>155</v>
      </c>
      <c r="BE574" s="99">
        <f>IF(O574="základní",K574,0)</f>
        <v>0</v>
      </c>
      <c r="BF574" s="99">
        <f>IF(O574="snížená",K574,0)</f>
        <v>0</v>
      </c>
      <c r="BG574" s="99">
        <f>IF(O574="zákl. přenesená",K574,0)</f>
        <v>0</v>
      </c>
      <c r="BH574" s="99">
        <f>IF(O574="sníž. přenesená",K574,0)</f>
        <v>0</v>
      </c>
      <c r="BI574" s="99">
        <f>IF(O574="nulová",K574,0)</f>
        <v>0</v>
      </c>
      <c r="BJ574" s="12" t="s">
        <v>80</v>
      </c>
      <c r="BK574" s="99">
        <f>ROUND(P574*H574,2)</f>
        <v>0</v>
      </c>
      <c r="BL574" s="12" t="s">
        <v>290</v>
      </c>
      <c r="BM574" s="12" t="s">
        <v>1227</v>
      </c>
    </row>
    <row r="575" spans="2:65" s="1" customFormat="1" ht="19.2">
      <c r="B575" s="30"/>
      <c r="C575" s="31"/>
      <c r="D575" s="198" t="s">
        <v>164</v>
      </c>
      <c r="E575" s="31"/>
      <c r="F575" s="199" t="s">
        <v>1226</v>
      </c>
      <c r="G575" s="31"/>
      <c r="H575" s="31"/>
      <c r="I575" s="112"/>
      <c r="J575" s="112"/>
      <c r="K575" s="31"/>
      <c r="L575" s="31"/>
      <c r="M575" s="32"/>
      <c r="N575" s="200"/>
      <c r="O575" s="55"/>
      <c r="P575" s="55"/>
      <c r="Q575" s="55"/>
      <c r="R575" s="55"/>
      <c r="S575" s="55"/>
      <c r="T575" s="55"/>
      <c r="U575" s="55"/>
      <c r="V575" s="55"/>
      <c r="W575" s="55"/>
      <c r="X575" s="55"/>
      <c r="Y575" s="56"/>
      <c r="AT575" s="12" t="s">
        <v>164</v>
      </c>
      <c r="AU575" s="12" t="s">
        <v>72</v>
      </c>
    </row>
    <row r="576" spans="2:65" s="1" customFormat="1" ht="22.5" customHeight="1">
      <c r="B576" s="30"/>
      <c r="C576" s="204" t="s">
        <v>1228</v>
      </c>
      <c r="D576" s="204" t="s">
        <v>282</v>
      </c>
      <c r="E576" s="205" t="s">
        <v>1229</v>
      </c>
      <c r="F576" s="206" t="s">
        <v>1230</v>
      </c>
      <c r="G576" s="207" t="s">
        <v>169</v>
      </c>
      <c r="H576" s="208">
        <v>0</v>
      </c>
      <c r="I576" s="209">
        <v>29</v>
      </c>
      <c r="J576" s="210"/>
      <c r="K576" s="211">
        <f>ROUND(P576*H576,2)</f>
        <v>0</v>
      </c>
      <c r="L576" s="206" t="s">
        <v>161</v>
      </c>
      <c r="M576" s="212"/>
      <c r="N576" s="213" t="s">
        <v>1</v>
      </c>
      <c r="O576" s="194" t="s">
        <v>41</v>
      </c>
      <c r="P576" s="195">
        <f>I576+J576</f>
        <v>29</v>
      </c>
      <c r="Q576" s="195">
        <f>ROUND(I576*H576,2)</f>
        <v>0</v>
      </c>
      <c r="R576" s="195">
        <f>ROUND(J576*H576,2)</f>
        <v>0</v>
      </c>
      <c r="S576" s="55"/>
      <c r="T576" s="196">
        <f>S576*H576</f>
        <v>0</v>
      </c>
      <c r="U576" s="196">
        <v>0</v>
      </c>
      <c r="V576" s="196">
        <f>U576*H576</f>
        <v>0</v>
      </c>
      <c r="W576" s="196">
        <v>0</v>
      </c>
      <c r="X576" s="196">
        <f>W576*H576</f>
        <v>0</v>
      </c>
      <c r="Y576" s="197" t="s">
        <v>1</v>
      </c>
      <c r="AR576" s="12" t="s">
        <v>290</v>
      </c>
      <c r="AT576" s="12" t="s">
        <v>282</v>
      </c>
      <c r="AU576" s="12" t="s">
        <v>72</v>
      </c>
      <c r="AY576" s="12" t="s">
        <v>155</v>
      </c>
      <c r="BE576" s="99">
        <f>IF(O576="základní",K576,0)</f>
        <v>0</v>
      </c>
      <c r="BF576" s="99">
        <f>IF(O576="snížená",K576,0)</f>
        <v>0</v>
      </c>
      <c r="BG576" s="99">
        <f>IF(O576="zákl. přenesená",K576,0)</f>
        <v>0</v>
      </c>
      <c r="BH576" s="99">
        <f>IF(O576="sníž. přenesená",K576,0)</f>
        <v>0</v>
      </c>
      <c r="BI576" s="99">
        <f>IF(O576="nulová",K576,0)</f>
        <v>0</v>
      </c>
      <c r="BJ576" s="12" t="s">
        <v>80</v>
      </c>
      <c r="BK576" s="99">
        <f>ROUND(P576*H576,2)</f>
        <v>0</v>
      </c>
      <c r="BL576" s="12" t="s">
        <v>290</v>
      </c>
      <c r="BM576" s="12" t="s">
        <v>1231</v>
      </c>
    </row>
    <row r="577" spans="2:65" s="1" customFormat="1" ht="19.2">
      <c r="B577" s="30"/>
      <c r="C577" s="31"/>
      <c r="D577" s="198" t="s">
        <v>164</v>
      </c>
      <c r="E577" s="31"/>
      <c r="F577" s="199" t="s">
        <v>1230</v>
      </c>
      <c r="G577" s="31"/>
      <c r="H577" s="31"/>
      <c r="I577" s="112"/>
      <c r="J577" s="112"/>
      <c r="K577" s="31"/>
      <c r="L577" s="31"/>
      <c r="M577" s="32"/>
      <c r="N577" s="200"/>
      <c r="O577" s="55"/>
      <c r="P577" s="55"/>
      <c r="Q577" s="55"/>
      <c r="R577" s="55"/>
      <c r="S577" s="55"/>
      <c r="T577" s="55"/>
      <c r="U577" s="55"/>
      <c r="V577" s="55"/>
      <c r="W577" s="55"/>
      <c r="X577" s="55"/>
      <c r="Y577" s="56"/>
      <c r="AT577" s="12" t="s">
        <v>164</v>
      </c>
      <c r="AU577" s="12" t="s">
        <v>72</v>
      </c>
    </row>
    <row r="578" spans="2:65" s="1" customFormat="1" ht="22.5" customHeight="1">
      <c r="B578" s="30"/>
      <c r="C578" s="204" t="s">
        <v>1232</v>
      </c>
      <c r="D578" s="204" t="s">
        <v>282</v>
      </c>
      <c r="E578" s="205" t="s">
        <v>1233</v>
      </c>
      <c r="F578" s="206" t="s">
        <v>1234</v>
      </c>
      <c r="G578" s="207" t="s">
        <v>169</v>
      </c>
      <c r="H578" s="208">
        <v>0</v>
      </c>
      <c r="I578" s="209">
        <v>36</v>
      </c>
      <c r="J578" s="210"/>
      <c r="K578" s="211">
        <f>ROUND(P578*H578,2)</f>
        <v>0</v>
      </c>
      <c r="L578" s="206" t="s">
        <v>161</v>
      </c>
      <c r="M578" s="212"/>
      <c r="N578" s="213" t="s">
        <v>1</v>
      </c>
      <c r="O578" s="194" t="s">
        <v>41</v>
      </c>
      <c r="P578" s="195">
        <f>I578+J578</f>
        <v>36</v>
      </c>
      <c r="Q578" s="195">
        <f>ROUND(I578*H578,2)</f>
        <v>0</v>
      </c>
      <c r="R578" s="195">
        <f>ROUND(J578*H578,2)</f>
        <v>0</v>
      </c>
      <c r="S578" s="55"/>
      <c r="T578" s="196">
        <f>S578*H578</f>
        <v>0</v>
      </c>
      <c r="U578" s="196">
        <v>0</v>
      </c>
      <c r="V578" s="196">
        <f>U578*H578</f>
        <v>0</v>
      </c>
      <c r="W578" s="196">
        <v>0</v>
      </c>
      <c r="X578" s="196">
        <f>W578*H578</f>
        <v>0</v>
      </c>
      <c r="Y578" s="197" t="s">
        <v>1</v>
      </c>
      <c r="AR578" s="12" t="s">
        <v>290</v>
      </c>
      <c r="AT578" s="12" t="s">
        <v>282</v>
      </c>
      <c r="AU578" s="12" t="s">
        <v>72</v>
      </c>
      <c r="AY578" s="12" t="s">
        <v>155</v>
      </c>
      <c r="BE578" s="99">
        <f>IF(O578="základní",K578,0)</f>
        <v>0</v>
      </c>
      <c r="BF578" s="99">
        <f>IF(O578="snížená",K578,0)</f>
        <v>0</v>
      </c>
      <c r="BG578" s="99">
        <f>IF(O578="zákl. přenesená",K578,0)</f>
        <v>0</v>
      </c>
      <c r="BH578" s="99">
        <f>IF(O578="sníž. přenesená",K578,0)</f>
        <v>0</v>
      </c>
      <c r="BI578" s="99">
        <f>IF(O578="nulová",K578,0)</f>
        <v>0</v>
      </c>
      <c r="BJ578" s="12" t="s">
        <v>80</v>
      </c>
      <c r="BK578" s="99">
        <f>ROUND(P578*H578,2)</f>
        <v>0</v>
      </c>
      <c r="BL578" s="12" t="s">
        <v>290</v>
      </c>
      <c r="BM578" s="12" t="s">
        <v>1235</v>
      </c>
    </row>
    <row r="579" spans="2:65" s="1" customFormat="1" ht="19.2">
      <c r="B579" s="30"/>
      <c r="C579" s="31"/>
      <c r="D579" s="198" t="s">
        <v>164</v>
      </c>
      <c r="E579" s="31"/>
      <c r="F579" s="199" t="s">
        <v>1234</v>
      </c>
      <c r="G579" s="31"/>
      <c r="H579" s="31"/>
      <c r="I579" s="112"/>
      <c r="J579" s="112"/>
      <c r="K579" s="31"/>
      <c r="L579" s="31"/>
      <c r="M579" s="32"/>
      <c r="N579" s="200"/>
      <c r="O579" s="55"/>
      <c r="P579" s="55"/>
      <c r="Q579" s="55"/>
      <c r="R579" s="55"/>
      <c r="S579" s="55"/>
      <c r="T579" s="55"/>
      <c r="U579" s="55"/>
      <c r="V579" s="55"/>
      <c r="W579" s="55"/>
      <c r="X579" s="55"/>
      <c r="Y579" s="56"/>
      <c r="AT579" s="12" t="s">
        <v>164</v>
      </c>
      <c r="AU579" s="12" t="s">
        <v>72</v>
      </c>
    </row>
    <row r="580" spans="2:65" s="1" customFormat="1" ht="22.5" customHeight="1">
      <c r="B580" s="30"/>
      <c r="C580" s="204" t="s">
        <v>1236</v>
      </c>
      <c r="D580" s="204" t="s">
        <v>282</v>
      </c>
      <c r="E580" s="205" t="s">
        <v>1237</v>
      </c>
      <c r="F580" s="206" t="s">
        <v>1238</v>
      </c>
      <c r="G580" s="207" t="s">
        <v>169</v>
      </c>
      <c r="H580" s="208">
        <v>0</v>
      </c>
      <c r="I580" s="209">
        <v>63</v>
      </c>
      <c r="J580" s="210"/>
      <c r="K580" s="211">
        <f>ROUND(P580*H580,2)</f>
        <v>0</v>
      </c>
      <c r="L580" s="206" t="s">
        <v>161</v>
      </c>
      <c r="M580" s="212"/>
      <c r="N580" s="213" t="s">
        <v>1</v>
      </c>
      <c r="O580" s="194" t="s">
        <v>41</v>
      </c>
      <c r="P580" s="195">
        <f>I580+J580</f>
        <v>63</v>
      </c>
      <c r="Q580" s="195">
        <f>ROUND(I580*H580,2)</f>
        <v>0</v>
      </c>
      <c r="R580" s="195">
        <f>ROUND(J580*H580,2)</f>
        <v>0</v>
      </c>
      <c r="S580" s="55"/>
      <c r="T580" s="196">
        <f>S580*H580</f>
        <v>0</v>
      </c>
      <c r="U580" s="196">
        <v>0</v>
      </c>
      <c r="V580" s="196">
        <f>U580*H580</f>
        <v>0</v>
      </c>
      <c r="W580" s="196">
        <v>0</v>
      </c>
      <c r="X580" s="196">
        <f>W580*H580</f>
        <v>0</v>
      </c>
      <c r="Y580" s="197" t="s">
        <v>1</v>
      </c>
      <c r="AR580" s="12" t="s">
        <v>290</v>
      </c>
      <c r="AT580" s="12" t="s">
        <v>282</v>
      </c>
      <c r="AU580" s="12" t="s">
        <v>72</v>
      </c>
      <c r="AY580" s="12" t="s">
        <v>155</v>
      </c>
      <c r="BE580" s="99">
        <f>IF(O580="základní",K580,0)</f>
        <v>0</v>
      </c>
      <c r="BF580" s="99">
        <f>IF(O580="snížená",K580,0)</f>
        <v>0</v>
      </c>
      <c r="BG580" s="99">
        <f>IF(O580="zákl. přenesená",K580,0)</f>
        <v>0</v>
      </c>
      <c r="BH580" s="99">
        <f>IF(O580="sníž. přenesená",K580,0)</f>
        <v>0</v>
      </c>
      <c r="BI580" s="99">
        <f>IF(O580="nulová",K580,0)</f>
        <v>0</v>
      </c>
      <c r="BJ580" s="12" t="s">
        <v>80</v>
      </c>
      <c r="BK580" s="99">
        <f>ROUND(P580*H580,2)</f>
        <v>0</v>
      </c>
      <c r="BL580" s="12" t="s">
        <v>290</v>
      </c>
      <c r="BM580" s="12" t="s">
        <v>1239</v>
      </c>
    </row>
    <row r="581" spans="2:65" s="1" customFormat="1" ht="19.2">
      <c r="B581" s="30"/>
      <c r="C581" s="31"/>
      <c r="D581" s="198" t="s">
        <v>164</v>
      </c>
      <c r="E581" s="31"/>
      <c r="F581" s="199" t="s">
        <v>1238</v>
      </c>
      <c r="G581" s="31"/>
      <c r="H581" s="31"/>
      <c r="I581" s="112"/>
      <c r="J581" s="112"/>
      <c r="K581" s="31"/>
      <c r="L581" s="31"/>
      <c r="M581" s="32"/>
      <c r="N581" s="200"/>
      <c r="O581" s="55"/>
      <c r="P581" s="55"/>
      <c r="Q581" s="55"/>
      <c r="R581" s="55"/>
      <c r="S581" s="55"/>
      <c r="T581" s="55"/>
      <c r="U581" s="55"/>
      <c r="V581" s="55"/>
      <c r="W581" s="55"/>
      <c r="X581" s="55"/>
      <c r="Y581" s="56"/>
      <c r="AT581" s="12" t="s">
        <v>164</v>
      </c>
      <c r="AU581" s="12" t="s">
        <v>72</v>
      </c>
    </row>
    <row r="582" spans="2:65" s="1" customFormat="1" ht="22.5" customHeight="1">
      <c r="B582" s="30"/>
      <c r="C582" s="204" t="s">
        <v>1240</v>
      </c>
      <c r="D582" s="204" t="s">
        <v>282</v>
      </c>
      <c r="E582" s="205" t="s">
        <v>1241</v>
      </c>
      <c r="F582" s="206" t="s">
        <v>1242</v>
      </c>
      <c r="G582" s="207" t="s">
        <v>169</v>
      </c>
      <c r="H582" s="208">
        <v>0</v>
      </c>
      <c r="I582" s="209">
        <v>5</v>
      </c>
      <c r="J582" s="210"/>
      <c r="K582" s="211">
        <f>ROUND(P582*H582,2)</f>
        <v>0</v>
      </c>
      <c r="L582" s="206" t="s">
        <v>161</v>
      </c>
      <c r="M582" s="212"/>
      <c r="N582" s="213" t="s">
        <v>1</v>
      </c>
      <c r="O582" s="194" t="s">
        <v>41</v>
      </c>
      <c r="P582" s="195">
        <f>I582+J582</f>
        <v>5</v>
      </c>
      <c r="Q582" s="195">
        <f>ROUND(I582*H582,2)</f>
        <v>0</v>
      </c>
      <c r="R582" s="195">
        <f>ROUND(J582*H582,2)</f>
        <v>0</v>
      </c>
      <c r="S582" s="55"/>
      <c r="T582" s="196">
        <f>S582*H582</f>
        <v>0</v>
      </c>
      <c r="U582" s="196">
        <v>0</v>
      </c>
      <c r="V582" s="196">
        <f>U582*H582</f>
        <v>0</v>
      </c>
      <c r="W582" s="196">
        <v>0</v>
      </c>
      <c r="X582" s="196">
        <f>W582*H582</f>
        <v>0</v>
      </c>
      <c r="Y582" s="197" t="s">
        <v>1</v>
      </c>
      <c r="AR582" s="12" t="s">
        <v>290</v>
      </c>
      <c r="AT582" s="12" t="s">
        <v>282</v>
      </c>
      <c r="AU582" s="12" t="s">
        <v>72</v>
      </c>
      <c r="AY582" s="12" t="s">
        <v>155</v>
      </c>
      <c r="BE582" s="99">
        <f>IF(O582="základní",K582,0)</f>
        <v>0</v>
      </c>
      <c r="BF582" s="99">
        <f>IF(O582="snížená",K582,0)</f>
        <v>0</v>
      </c>
      <c r="BG582" s="99">
        <f>IF(O582="zákl. přenesená",K582,0)</f>
        <v>0</v>
      </c>
      <c r="BH582" s="99">
        <f>IF(O582="sníž. přenesená",K582,0)</f>
        <v>0</v>
      </c>
      <c r="BI582" s="99">
        <f>IF(O582="nulová",K582,0)</f>
        <v>0</v>
      </c>
      <c r="BJ582" s="12" t="s">
        <v>80</v>
      </c>
      <c r="BK582" s="99">
        <f>ROUND(P582*H582,2)</f>
        <v>0</v>
      </c>
      <c r="BL582" s="12" t="s">
        <v>290</v>
      </c>
      <c r="BM582" s="12" t="s">
        <v>1243</v>
      </c>
    </row>
    <row r="583" spans="2:65" s="1" customFormat="1">
      <c r="B583" s="30"/>
      <c r="C583" s="31"/>
      <c r="D583" s="198" t="s">
        <v>164</v>
      </c>
      <c r="E583" s="31"/>
      <c r="F583" s="199" t="s">
        <v>1242</v>
      </c>
      <c r="G583" s="31"/>
      <c r="H583" s="31"/>
      <c r="I583" s="112"/>
      <c r="J583" s="112"/>
      <c r="K583" s="31"/>
      <c r="L583" s="31"/>
      <c r="M583" s="32"/>
      <c r="N583" s="200"/>
      <c r="O583" s="55"/>
      <c r="P583" s="55"/>
      <c r="Q583" s="55"/>
      <c r="R583" s="55"/>
      <c r="S583" s="55"/>
      <c r="T583" s="55"/>
      <c r="U583" s="55"/>
      <c r="V583" s="55"/>
      <c r="W583" s="55"/>
      <c r="X583" s="55"/>
      <c r="Y583" s="56"/>
      <c r="AT583" s="12" t="s">
        <v>164</v>
      </c>
      <c r="AU583" s="12" t="s">
        <v>72</v>
      </c>
    </row>
    <row r="584" spans="2:65" s="1" customFormat="1" ht="22.5" customHeight="1">
      <c r="B584" s="30"/>
      <c r="C584" s="204" t="s">
        <v>1244</v>
      </c>
      <c r="D584" s="204" t="s">
        <v>282</v>
      </c>
      <c r="E584" s="205" t="s">
        <v>1245</v>
      </c>
      <c r="F584" s="206" t="s">
        <v>1246</v>
      </c>
      <c r="G584" s="207" t="s">
        <v>169</v>
      </c>
      <c r="H584" s="208">
        <v>0</v>
      </c>
      <c r="I584" s="209">
        <v>245</v>
      </c>
      <c r="J584" s="210"/>
      <c r="K584" s="211">
        <f>ROUND(P584*H584,2)</f>
        <v>0</v>
      </c>
      <c r="L584" s="206" t="s">
        <v>161</v>
      </c>
      <c r="M584" s="212"/>
      <c r="N584" s="213" t="s">
        <v>1</v>
      </c>
      <c r="O584" s="194" t="s">
        <v>41</v>
      </c>
      <c r="P584" s="195">
        <f>I584+J584</f>
        <v>245</v>
      </c>
      <c r="Q584" s="195">
        <f>ROUND(I584*H584,2)</f>
        <v>0</v>
      </c>
      <c r="R584" s="195">
        <f>ROUND(J584*H584,2)</f>
        <v>0</v>
      </c>
      <c r="S584" s="55"/>
      <c r="T584" s="196">
        <f>S584*H584</f>
        <v>0</v>
      </c>
      <c r="U584" s="196">
        <v>0</v>
      </c>
      <c r="V584" s="196">
        <f>U584*H584</f>
        <v>0</v>
      </c>
      <c r="W584" s="196">
        <v>0</v>
      </c>
      <c r="X584" s="196">
        <f>W584*H584</f>
        <v>0</v>
      </c>
      <c r="Y584" s="197" t="s">
        <v>1</v>
      </c>
      <c r="AR584" s="12" t="s">
        <v>290</v>
      </c>
      <c r="AT584" s="12" t="s">
        <v>282</v>
      </c>
      <c r="AU584" s="12" t="s">
        <v>72</v>
      </c>
      <c r="AY584" s="12" t="s">
        <v>155</v>
      </c>
      <c r="BE584" s="99">
        <f>IF(O584="základní",K584,0)</f>
        <v>0</v>
      </c>
      <c r="BF584" s="99">
        <f>IF(O584="snížená",K584,0)</f>
        <v>0</v>
      </c>
      <c r="BG584" s="99">
        <f>IF(O584="zákl. přenesená",K584,0)</f>
        <v>0</v>
      </c>
      <c r="BH584" s="99">
        <f>IF(O584="sníž. přenesená",K584,0)</f>
        <v>0</v>
      </c>
      <c r="BI584" s="99">
        <f>IF(O584="nulová",K584,0)</f>
        <v>0</v>
      </c>
      <c r="BJ584" s="12" t="s">
        <v>80</v>
      </c>
      <c r="BK584" s="99">
        <f>ROUND(P584*H584,2)</f>
        <v>0</v>
      </c>
      <c r="BL584" s="12" t="s">
        <v>290</v>
      </c>
      <c r="BM584" s="12" t="s">
        <v>1247</v>
      </c>
    </row>
    <row r="585" spans="2:65" s="1" customFormat="1">
      <c r="B585" s="30"/>
      <c r="C585" s="31"/>
      <c r="D585" s="198" t="s">
        <v>164</v>
      </c>
      <c r="E585" s="31"/>
      <c r="F585" s="199" t="s">
        <v>1246</v>
      </c>
      <c r="G585" s="31"/>
      <c r="H585" s="31"/>
      <c r="I585" s="112"/>
      <c r="J585" s="112"/>
      <c r="K585" s="31"/>
      <c r="L585" s="31"/>
      <c r="M585" s="32"/>
      <c r="N585" s="200"/>
      <c r="O585" s="55"/>
      <c r="P585" s="55"/>
      <c r="Q585" s="55"/>
      <c r="R585" s="55"/>
      <c r="S585" s="55"/>
      <c r="T585" s="55"/>
      <c r="U585" s="55"/>
      <c r="V585" s="55"/>
      <c r="W585" s="55"/>
      <c r="X585" s="55"/>
      <c r="Y585" s="56"/>
      <c r="AT585" s="12" t="s">
        <v>164</v>
      </c>
      <c r="AU585" s="12" t="s">
        <v>72</v>
      </c>
    </row>
    <row r="586" spans="2:65" s="1" customFormat="1" ht="22.5" customHeight="1">
      <c r="B586" s="30"/>
      <c r="C586" s="204" t="s">
        <v>1248</v>
      </c>
      <c r="D586" s="204" t="s">
        <v>282</v>
      </c>
      <c r="E586" s="205" t="s">
        <v>1249</v>
      </c>
      <c r="F586" s="206" t="s">
        <v>1250</v>
      </c>
      <c r="G586" s="207" t="s">
        <v>169</v>
      </c>
      <c r="H586" s="208">
        <v>1</v>
      </c>
      <c r="I586" s="209">
        <v>1950</v>
      </c>
      <c r="J586" s="210"/>
      <c r="K586" s="211">
        <f>ROUND(P586*H586,2)</f>
        <v>1950</v>
      </c>
      <c r="L586" s="206" t="s">
        <v>161</v>
      </c>
      <c r="M586" s="212"/>
      <c r="N586" s="213" t="s">
        <v>1</v>
      </c>
      <c r="O586" s="194" t="s">
        <v>41</v>
      </c>
      <c r="P586" s="195">
        <f>I586+J586</f>
        <v>1950</v>
      </c>
      <c r="Q586" s="195">
        <f>ROUND(I586*H586,2)</f>
        <v>1950</v>
      </c>
      <c r="R586" s="195">
        <f>ROUND(J586*H586,2)</f>
        <v>0</v>
      </c>
      <c r="S586" s="55"/>
      <c r="T586" s="196">
        <f>S586*H586</f>
        <v>0</v>
      </c>
      <c r="U586" s="196">
        <v>0</v>
      </c>
      <c r="V586" s="196">
        <f>U586*H586</f>
        <v>0</v>
      </c>
      <c r="W586" s="196">
        <v>0</v>
      </c>
      <c r="X586" s="196">
        <f>W586*H586</f>
        <v>0</v>
      </c>
      <c r="Y586" s="197" t="s">
        <v>1</v>
      </c>
      <c r="AR586" s="12" t="s">
        <v>290</v>
      </c>
      <c r="AT586" s="12" t="s">
        <v>282</v>
      </c>
      <c r="AU586" s="12" t="s">
        <v>72</v>
      </c>
      <c r="AY586" s="12" t="s">
        <v>155</v>
      </c>
      <c r="BE586" s="99">
        <f>IF(O586="základní",K586,0)</f>
        <v>1950</v>
      </c>
      <c r="BF586" s="99">
        <f>IF(O586="snížená",K586,0)</f>
        <v>0</v>
      </c>
      <c r="BG586" s="99">
        <f>IF(O586="zákl. přenesená",K586,0)</f>
        <v>0</v>
      </c>
      <c r="BH586" s="99">
        <f>IF(O586="sníž. přenesená",K586,0)</f>
        <v>0</v>
      </c>
      <c r="BI586" s="99">
        <f>IF(O586="nulová",K586,0)</f>
        <v>0</v>
      </c>
      <c r="BJ586" s="12" t="s">
        <v>80</v>
      </c>
      <c r="BK586" s="99">
        <f>ROUND(P586*H586,2)</f>
        <v>1950</v>
      </c>
      <c r="BL586" s="12" t="s">
        <v>290</v>
      </c>
      <c r="BM586" s="12" t="s">
        <v>1251</v>
      </c>
    </row>
    <row r="587" spans="2:65" s="1" customFormat="1">
      <c r="B587" s="30"/>
      <c r="C587" s="31"/>
      <c r="D587" s="198" t="s">
        <v>164</v>
      </c>
      <c r="E587" s="31"/>
      <c r="F587" s="199" t="s">
        <v>1250</v>
      </c>
      <c r="G587" s="31"/>
      <c r="H587" s="31"/>
      <c r="I587" s="112"/>
      <c r="J587" s="112"/>
      <c r="K587" s="31"/>
      <c r="L587" s="31"/>
      <c r="M587" s="32"/>
      <c r="N587" s="200"/>
      <c r="O587" s="55"/>
      <c r="P587" s="55"/>
      <c r="Q587" s="55"/>
      <c r="R587" s="55"/>
      <c r="S587" s="55"/>
      <c r="T587" s="55"/>
      <c r="U587" s="55"/>
      <c r="V587" s="55"/>
      <c r="W587" s="55"/>
      <c r="X587" s="55"/>
      <c r="Y587" s="56"/>
      <c r="AT587" s="12" t="s">
        <v>164</v>
      </c>
      <c r="AU587" s="12" t="s">
        <v>72</v>
      </c>
    </row>
    <row r="588" spans="2:65" s="1" customFormat="1" ht="22.5" customHeight="1">
      <c r="B588" s="30"/>
      <c r="C588" s="204" t="s">
        <v>1252</v>
      </c>
      <c r="D588" s="204" t="s">
        <v>282</v>
      </c>
      <c r="E588" s="205" t="s">
        <v>1253</v>
      </c>
      <c r="F588" s="206" t="s">
        <v>1254</v>
      </c>
      <c r="G588" s="207" t="s">
        <v>169</v>
      </c>
      <c r="H588" s="208">
        <v>1</v>
      </c>
      <c r="I588" s="209">
        <v>980</v>
      </c>
      <c r="J588" s="210"/>
      <c r="K588" s="211">
        <f>ROUND(P588*H588,2)</f>
        <v>980</v>
      </c>
      <c r="L588" s="206" t="s">
        <v>161</v>
      </c>
      <c r="M588" s="212"/>
      <c r="N588" s="213" t="s">
        <v>1</v>
      </c>
      <c r="O588" s="194" t="s">
        <v>41</v>
      </c>
      <c r="P588" s="195">
        <f>I588+J588</f>
        <v>980</v>
      </c>
      <c r="Q588" s="195">
        <f>ROUND(I588*H588,2)</f>
        <v>980</v>
      </c>
      <c r="R588" s="195">
        <f>ROUND(J588*H588,2)</f>
        <v>0</v>
      </c>
      <c r="S588" s="55"/>
      <c r="T588" s="196">
        <f>S588*H588</f>
        <v>0</v>
      </c>
      <c r="U588" s="196">
        <v>0</v>
      </c>
      <c r="V588" s="196">
        <f>U588*H588</f>
        <v>0</v>
      </c>
      <c r="W588" s="196">
        <v>0</v>
      </c>
      <c r="X588" s="196">
        <f>W588*H588</f>
        <v>0</v>
      </c>
      <c r="Y588" s="197" t="s">
        <v>1</v>
      </c>
      <c r="AR588" s="12" t="s">
        <v>290</v>
      </c>
      <c r="AT588" s="12" t="s">
        <v>282</v>
      </c>
      <c r="AU588" s="12" t="s">
        <v>72</v>
      </c>
      <c r="AY588" s="12" t="s">
        <v>155</v>
      </c>
      <c r="BE588" s="99">
        <f>IF(O588="základní",K588,0)</f>
        <v>980</v>
      </c>
      <c r="BF588" s="99">
        <f>IF(O588="snížená",K588,0)</f>
        <v>0</v>
      </c>
      <c r="BG588" s="99">
        <f>IF(O588="zákl. přenesená",K588,0)</f>
        <v>0</v>
      </c>
      <c r="BH588" s="99">
        <f>IF(O588="sníž. přenesená",K588,0)</f>
        <v>0</v>
      </c>
      <c r="BI588" s="99">
        <f>IF(O588="nulová",K588,0)</f>
        <v>0</v>
      </c>
      <c r="BJ588" s="12" t="s">
        <v>80</v>
      </c>
      <c r="BK588" s="99">
        <f>ROUND(P588*H588,2)</f>
        <v>980</v>
      </c>
      <c r="BL588" s="12" t="s">
        <v>290</v>
      </c>
      <c r="BM588" s="12" t="s">
        <v>1255</v>
      </c>
    </row>
    <row r="589" spans="2:65" s="1" customFormat="1">
      <c r="B589" s="30"/>
      <c r="C589" s="31"/>
      <c r="D589" s="198" t="s">
        <v>164</v>
      </c>
      <c r="E589" s="31"/>
      <c r="F589" s="199" t="s">
        <v>1254</v>
      </c>
      <c r="G589" s="31"/>
      <c r="H589" s="31"/>
      <c r="I589" s="112"/>
      <c r="J589" s="112"/>
      <c r="K589" s="31"/>
      <c r="L589" s="31"/>
      <c r="M589" s="32"/>
      <c r="N589" s="200"/>
      <c r="O589" s="55"/>
      <c r="P589" s="55"/>
      <c r="Q589" s="55"/>
      <c r="R589" s="55"/>
      <c r="S589" s="55"/>
      <c r="T589" s="55"/>
      <c r="U589" s="55"/>
      <c r="V589" s="55"/>
      <c r="W589" s="55"/>
      <c r="X589" s="55"/>
      <c r="Y589" s="56"/>
      <c r="AT589" s="12" t="s">
        <v>164</v>
      </c>
      <c r="AU589" s="12" t="s">
        <v>72</v>
      </c>
    </row>
    <row r="590" spans="2:65" s="1" customFormat="1" ht="22.5" customHeight="1">
      <c r="B590" s="30"/>
      <c r="C590" s="204" t="s">
        <v>290</v>
      </c>
      <c r="D590" s="204" t="s">
        <v>282</v>
      </c>
      <c r="E590" s="205" t="s">
        <v>1256</v>
      </c>
      <c r="F590" s="206" t="s">
        <v>1257</v>
      </c>
      <c r="G590" s="207" t="s">
        <v>169</v>
      </c>
      <c r="H590" s="208">
        <v>1</v>
      </c>
      <c r="I590" s="209">
        <v>343</v>
      </c>
      <c r="J590" s="210"/>
      <c r="K590" s="211">
        <f>ROUND(P590*H590,2)</f>
        <v>343</v>
      </c>
      <c r="L590" s="206" t="s">
        <v>161</v>
      </c>
      <c r="M590" s="212"/>
      <c r="N590" s="213" t="s">
        <v>1</v>
      </c>
      <c r="O590" s="194" t="s">
        <v>41</v>
      </c>
      <c r="P590" s="195">
        <f>I590+J590</f>
        <v>343</v>
      </c>
      <c r="Q590" s="195">
        <f>ROUND(I590*H590,2)</f>
        <v>343</v>
      </c>
      <c r="R590" s="195">
        <f>ROUND(J590*H590,2)</f>
        <v>0</v>
      </c>
      <c r="S590" s="55"/>
      <c r="T590" s="196">
        <f>S590*H590</f>
        <v>0</v>
      </c>
      <c r="U590" s="196">
        <v>0</v>
      </c>
      <c r="V590" s="196">
        <f>U590*H590</f>
        <v>0</v>
      </c>
      <c r="W590" s="196">
        <v>0</v>
      </c>
      <c r="X590" s="196">
        <f>W590*H590</f>
        <v>0</v>
      </c>
      <c r="Y590" s="197" t="s">
        <v>1</v>
      </c>
      <c r="AR590" s="12" t="s">
        <v>290</v>
      </c>
      <c r="AT590" s="12" t="s">
        <v>282</v>
      </c>
      <c r="AU590" s="12" t="s">
        <v>72</v>
      </c>
      <c r="AY590" s="12" t="s">
        <v>155</v>
      </c>
      <c r="BE590" s="99">
        <f>IF(O590="základní",K590,0)</f>
        <v>343</v>
      </c>
      <c r="BF590" s="99">
        <f>IF(O590="snížená",K590,0)</f>
        <v>0</v>
      </c>
      <c r="BG590" s="99">
        <f>IF(O590="zákl. přenesená",K590,0)</f>
        <v>0</v>
      </c>
      <c r="BH590" s="99">
        <f>IF(O590="sníž. přenesená",K590,0)</f>
        <v>0</v>
      </c>
      <c r="BI590" s="99">
        <f>IF(O590="nulová",K590,0)</f>
        <v>0</v>
      </c>
      <c r="BJ590" s="12" t="s">
        <v>80</v>
      </c>
      <c r="BK590" s="99">
        <f>ROUND(P590*H590,2)</f>
        <v>343</v>
      </c>
      <c r="BL590" s="12" t="s">
        <v>290</v>
      </c>
      <c r="BM590" s="12" t="s">
        <v>1258</v>
      </c>
    </row>
    <row r="591" spans="2:65" s="1" customFormat="1">
      <c r="B591" s="30"/>
      <c r="C591" s="31"/>
      <c r="D591" s="198" t="s">
        <v>164</v>
      </c>
      <c r="E591" s="31"/>
      <c r="F591" s="199" t="s">
        <v>1257</v>
      </c>
      <c r="G591" s="31"/>
      <c r="H591" s="31"/>
      <c r="I591" s="112"/>
      <c r="J591" s="112"/>
      <c r="K591" s="31"/>
      <c r="L591" s="31"/>
      <c r="M591" s="32"/>
      <c r="N591" s="200"/>
      <c r="O591" s="55"/>
      <c r="P591" s="55"/>
      <c r="Q591" s="55"/>
      <c r="R591" s="55"/>
      <c r="S591" s="55"/>
      <c r="T591" s="55"/>
      <c r="U591" s="55"/>
      <c r="V591" s="55"/>
      <c r="W591" s="55"/>
      <c r="X591" s="55"/>
      <c r="Y591" s="56"/>
      <c r="AT591" s="12" t="s">
        <v>164</v>
      </c>
      <c r="AU591" s="12" t="s">
        <v>72</v>
      </c>
    </row>
    <row r="592" spans="2:65" s="1" customFormat="1" ht="22.5" customHeight="1">
      <c r="B592" s="30"/>
      <c r="C592" s="204" t="s">
        <v>1259</v>
      </c>
      <c r="D592" s="204" t="s">
        <v>282</v>
      </c>
      <c r="E592" s="205" t="s">
        <v>1260</v>
      </c>
      <c r="F592" s="206" t="s">
        <v>1261</v>
      </c>
      <c r="G592" s="207" t="s">
        <v>169</v>
      </c>
      <c r="H592" s="208">
        <v>1</v>
      </c>
      <c r="I592" s="209">
        <v>108</v>
      </c>
      <c r="J592" s="210"/>
      <c r="K592" s="211">
        <f>ROUND(P592*H592,2)</f>
        <v>108</v>
      </c>
      <c r="L592" s="206" t="s">
        <v>161</v>
      </c>
      <c r="M592" s="212"/>
      <c r="N592" s="213" t="s">
        <v>1</v>
      </c>
      <c r="O592" s="194" t="s">
        <v>41</v>
      </c>
      <c r="P592" s="195">
        <f>I592+J592</f>
        <v>108</v>
      </c>
      <c r="Q592" s="195">
        <f>ROUND(I592*H592,2)</f>
        <v>108</v>
      </c>
      <c r="R592" s="195">
        <f>ROUND(J592*H592,2)</f>
        <v>0</v>
      </c>
      <c r="S592" s="55"/>
      <c r="T592" s="196">
        <f>S592*H592</f>
        <v>0</v>
      </c>
      <c r="U592" s="196">
        <v>0</v>
      </c>
      <c r="V592" s="196">
        <f>U592*H592</f>
        <v>0</v>
      </c>
      <c r="W592" s="196">
        <v>0</v>
      </c>
      <c r="X592" s="196">
        <f>W592*H592</f>
        <v>0</v>
      </c>
      <c r="Y592" s="197" t="s">
        <v>1</v>
      </c>
      <c r="AR592" s="12" t="s">
        <v>290</v>
      </c>
      <c r="AT592" s="12" t="s">
        <v>282</v>
      </c>
      <c r="AU592" s="12" t="s">
        <v>72</v>
      </c>
      <c r="AY592" s="12" t="s">
        <v>155</v>
      </c>
      <c r="BE592" s="99">
        <f>IF(O592="základní",K592,0)</f>
        <v>108</v>
      </c>
      <c r="BF592" s="99">
        <f>IF(O592="snížená",K592,0)</f>
        <v>0</v>
      </c>
      <c r="BG592" s="99">
        <f>IF(O592="zákl. přenesená",K592,0)</f>
        <v>0</v>
      </c>
      <c r="BH592" s="99">
        <f>IF(O592="sníž. přenesená",K592,0)</f>
        <v>0</v>
      </c>
      <c r="BI592" s="99">
        <f>IF(O592="nulová",K592,0)</f>
        <v>0</v>
      </c>
      <c r="BJ592" s="12" t="s">
        <v>80</v>
      </c>
      <c r="BK592" s="99">
        <f>ROUND(P592*H592,2)</f>
        <v>108</v>
      </c>
      <c r="BL592" s="12" t="s">
        <v>290</v>
      </c>
      <c r="BM592" s="12" t="s">
        <v>1262</v>
      </c>
    </row>
    <row r="593" spans="2:65" s="1" customFormat="1">
      <c r="B593" s="30"/>
      <c r="C593" s="31"/>
      <c r="D593" s="198" t="s">
        <v>164</v>
      </c>
      <c r="E593" s="31"/>
      <c r="F593" s="199" t="s">
        <v>1261</v>
      </c>
      <c r="G593" s="31"/>
      <c r="H593" s="31"/>
      <c r="I593" s="112"/>
      <c r="J593" s="112"/>
      <c r="K593" s="31"/>
      <c r="L593" s="31"/>
      <c r="M593" s="32"/>
      <c r="N593" s="200"/>
      <c r="O593" s="55"/>
      <c r="P593" s="55"/>
      <c r="Q593" s="55"/>
      <c r="R593" s="55"/>
      <c r="S593" s="55"/>
      <c r="T593" s="55"/>
      <c r="U593" s="55"/>
      <c r="V593" s="55"/>
      <c r="W593" s="55"/>
      <c r="X593" s="55"/>
      <c r="Y593" s="56"/>
      <c r="AT593" s="12" t="s">
        <v>164</v>
      </c>
      <c r="AU593" s="12" t="s">
        <v>72</v>
      </c>
    </row>
    <row r="594" spans="2:65" s="1" customFormat="1" ht="22.5" customHeight="1">
      <c r="B594" s="30"/>
      <c r="C594" s="204" t="s">
        <v>1263</v>
      </c>
      <c r="D594" s="204" t="s">
        <v>282</v>
      </c>
      <c r="E594" s="205" t="s">
        <v>1264</v>
      </c>
      <c r="F594" s="206" t="s">
        <v>1265</v>
      </c>
      <c r="G594" s="207" t="s">
        <v>169</v>
      </c>
      <c r="H594" s="208">
        <v>1</v>
      </c>
      <c r="I594" s="209">
        <v>686</v>
      </c>
      <c r="J594" s="210"/>
      <c r="K594" s="211">
        <f>ROUND(P594*H594,2)</f>
        <v>686</v>
      </c>
      <c r="L594" s="206" t="s">
        <v>161</v>
      </c>
      <c r="M594" s="212"/>
      <c r="N594" s="213" t="s">
        <v>1</v>
      </c>
      <c r="O594" s="194" t="s">
        <v>41</v>
      </c>
      <c r="P594" s="195">
        <f>I594+J594</f>
        <v>686</v>
      </c>
      <c r="Q594" s="195">
        <f>ROUND(I594*H594,2)</f>
        <v>686</v>
      </c>
      <c r="R594" s="195">
        <f>ROUND(J594*H594,2)</f>
        <v>0</v>
      </c>
      <c r="S594" s="55"/>
      <c r="T594" s="196">
        <f>S594*H594</f>
        <v>0</v>
      </c>
      <c r="U594" s="196">
        <v>0</v>
      </c>
      <c r="V594" s="196">
        <f>U594*H594</f>
        <v>0</v>
      </c>
      <c r="W594" s="196">
        <v>0</v>
      </c>
      <c r="X594" s="196">
        <f>W594*H594</f>
        <v>0</v>
      </c>
      <c r="Y594" s="197" t="s">
        <v>1</v>
      </c>
      <c r="AR594" s="12" t="s">
        <v>290</v>
      </c>
      <c r="AT594" s="12" t="s">
        <v>282</v>
      </c>
      <c r="AU594" s="12" t="s">
        <v>72</v>
      </c>
      <c r="AY594" s="12" t="s">
        <v>155</v>
      </c>
      <c r="BE594" s="99">
        <f>IF(O594="základní",K594,0)</f>
        <v>686</v>
      </c>
      <c r="BF594" s="99">
        <f>IF(O594="snížená",K594,0)</f>
        <v>0</v>
      </c>
      <c r="BG594" s="99">
        <f>IF(O594="zákl. přenesená",K594,0)</f>
        <v>0</v>
      </c>
      <c r="BH594" s="99">
        <f>IF(O594="sníž. přenesená",K594,0)</f>
        <v>0</v>
      </c>
      <c r="BI594" s="99">
        <f>IF(O594="nulová",K594,0)</f>
        <v>0</v>
      </c>
      <c r="BJ594" s="12" t="s">
        <v>80</v>
      </c>
      <c r="BK594" s="99">
        <f>ROUND(P594*H594,2)</f>
        <v>686</v>
      </c>
      <c r="BL594" s="12" t="s">
        <v>290</v>
      </c>
      <c r="BM594" s="12" t="s">
        <v>1266</v>
      </c>
    </row>
    <row r="595" spans="2:65" s="1" customFormat="1">
      <c r="B595" s="30"/>
      <c r="C595" s="31"/>
      <c r="D595" s="198" t="s">
        <v>164</v>
      </c>
      <c r="E595" s="31"/>
      <c r="F595" s="199" t="s">
        <v>1265</v>
      </c>
      <c r="G595" s="31"/>
      <c r="H595" s="31"/>
      <c r="I595" s="112"/>
      <c r="J595" s="112"/>
      <c r="K595" s="31"/>
      <c r="L595" s="31"/>
      <c r="M595" s="32"/>
      <c r="N595" s="200"/>
      <c r="O595" s="55"/>
      <c r="P595" s="55"/>
      <c r="Q595" s="55"/>
      <c r="R595" s="55"/>
      <c r="S595" s="55"/>
      <c r="T595" s="55"/>
      <c r="U595" s="55"/>
      <c r="V595" s="55"/>
      <c r="W595" s="55"/>
      <c r="X595" s="55"/>
      <c r="Y595" s="56"/>
      <c r="AT595" s="12" t="s">
        <v>164</v>
      </c>
      <c r="AU595" s="12" t="s">
        <v>72</v>
      </c>
    </row>
    <row r="596" spans="2:65" s="1" customFormat="1" ht="22.5" customHeight="1">
      <c r="B596" s="30"/>
      <c r="C596" s="204" t="s">
        <v>1267</v>
      </c>
      <c r="D596" s="204" t="s">
        <v>282</v>
      </c>
      <c r="E596" s="205" t="s">
        <v>1268</v>
      </c>
      <c r="F596" s="206" t="s">
        <v>1269</v>
      </c>
      <c r="G596" s="207" t="s">
        <v>169</v>
      </c>
      <c r="H596" s="208">
        <v>1</v>
      </c>
      <c r="I596" s="209">
        <v>167</v>
      </c>
      <c r="J596" s="210"/>
      <c r="K596" s="211">
        <f>ROUND(P596*H596,2)</f>
        <v>167</v>
      </c>
      <c r="L596" s="206" t="s">
        <v>161</v>
      </c>
      <c r="M596" s="212"/>
      <c r="N596" s="213" t="s">
        <v>1</v>
      </c>
      <c r="O596" s="194" t="s">
        <v>41</v>
      </c>
      <c r="P596" s="195">
        <f>I596+J596</f>
        <v>167</v>
      </c>
      <c r="Q596" s="195">
        <f>ROUND(I596*H596,2)</f>
        <v>167</v>
      </c>
      <c r="R596" s="195">
        <f>ROUND(J596*H596,2)</f>
        <v>0</v>
      </c>
      <c r="S596" s="55"/>
      <c r="T596" s="196">
        <f>S596*H596</f>
        <v>0</v>
      </c>
      <c r="U596" s="196">
        <v>0</v>
      </c>
      <c r="V596" s="196">
        <f>U596*H596</f>
        <v>0</v>
      </c>
      <c r="W596" s="196">
        <v>0</v>
      </c>
      <c r="X596" s="196">
        <f>W596*H596</f>
        <v>0</v>
      </c>
      <c r="Y596" s="197" t="s">
        <v>1</v>
      </c>
      <c r="AR596" s="12" t="s">
        <v>290</v>
      </c>
      <c r="AT596" s="12" t="s">
        <v>282</v>
      </c>
      <c r="AU596" s="12" t="s">
        <v>72</v>
      </c>
      <c r="AY596" s="12" t="s">
        <v>155</v>
      </c>
      <c r="BE596" s="99">
        <f>IF(O596="základní",K596,0)</f>
        <v>167</v>
      </c>
      <c r="BF596" s="99">
        <f>IF(O596="snížená",K596,0)</f>
        <v>0</v>
      </c>
      <c r="BG596" s="99">
        <f>IF(O596="zákl. přenesená",K596,0)</f>
        <v>0</v>
      </c>
      <c r="BH596" s="99">
        <f>IF(O596="sníž. přenesená",K596,0)</f>
        <v>0</v>
      </c>
      <c r="BI596" s="99">
        <f>IF(O596="nulová",K596,0)</f>
        <v>0</v>
      </c>
      <c r="BJ596" s="12" t="s">
        <v>80</v>
      </c>
      <c r="BK596" s="99">
        <f>ROUND(P596*H596,2)</f>
        <v>167</v>
      </c>
      <c r="BL596" s="12" t="s">
        <v>290</v>
      </c>
      <c r="BM596" s="12" t="s">
        <v>1270</v>
      </c>
    </row>
    <row r="597" spans="2:65" s="1" customFormat="1">
      <c r="B597" s="30"/>
      <c r="C597" s="31"/>
      <c r="D597" s="198" t="s">
        <v>164</v>
      </c>
      <c r="E597" s="31"/>
      <c r="F597" s="199" t="s">
        <v>1269</v>
      </c>
      <c r="G597" s="31"/>
      <c r="H597" s="31"/>
      <c r="I597" s="112"/>
      <c r="J597" s="112"/>
      <c r="K597" s="31"/>
      <c r="L597" s="31"/>
      <c r="M597" s="32"/>
      <c r="N597" s="200"/>
      <c r="O597" s="55"/>
      <c r="P597" s="55"/>
      <c r="Q597" s="55"/>
      <c r="R597" s="55"/>
      <c r="S597" s="55"/>
      <c r="T597" s="55"/>
      <c r="U597" s="55"/>
      <c r="V597" s="55"/>
      <c r="W597" s="55"/>
      <c r="X597" s="55"/>
      <c r="Y597" s="56"/>
      <c r="AT597" s="12" t="s">
        <v>164</v>
      </c>
      <c r="AU597" s="12" t="s">
        <v>72</v>
      </c>
    </row>
    <row r="598" spans="2:65" s="1" customFormat="1" ht="22.5" customHeight="1">
      <c r="B598" s="30"/>
      <c r="C598" s="204" t="s">
        <v>1271</v>
      </c>
      <c r="D598" s="204" t="s">
        <v>282</v>
      </c>
      <c r="E598" s="205" t="s">
        <v>1272</v>
      </c>
      <c r="F598" s="206" t="s">
        <v>1273</v>
      </c>
      <c r="G598" s="207" t="s">
        <v>169</v>
      </c>
      <c r="H598" s="208">
        <v>1</v>
      </c>
      <c r="I598" s="209">
        <v>433</v>
      </c>
      <c r="J598" s="210"/>
      <c r="K598" s="211">
        <f>ROUND(P598*H598,2)</f>
        <v>433</v>
      </c>
      <c r="L598" s="206" t="s">
        <v>161</v>
      </c>
      <c r="M598" s="212"/>
      <c r="N598" s="213" t="s">
        <v>1</v>
      </c>
      <c r="O598" s="194" t="s">
        <v>41</v>
      </c>
      <c r="P598" s="195">
        <f>I598+J598</f>
        <v>433</v>
      </c>
      <c r="Q598" s="195">
        <f>ROUND(I598*H598,2)</f>
        <v>433</v>
      </c>
      <c r="R598" s="195">
        <f>ROUND(J598*H598,2)</f>
        <v>0</v>
      </c>
      <c r="S598" s="55"/>
      <c r="T598" s="196">
        <f>S598*H598</f>
        <v>0</v>
      </c>
      <c r="U598" s="196">
        <v>0</v>
      </c>
      <c r="V598" s="196">
        <f>U598*H598</f>
        <v>0</v>
      </c>
      <c r="W598" s="196">
        <v>0</v>
      </c>
      <c r="X598" s="196">
        <f>W598*H598</f>
        <v>0</v>
      </c>
      <c r="Y598" s="197" t="s">
        <v>1</v>
      </c>
      <c r="AR598" s="12" t="s">
        <v>290</v>
      </c>
      <c r="AT598" s="12" t="s">
        <v>282</v>
      </c>
      <c r="AU598" s="12" t="s">
        <v>72</v>
      </c>
      <c r="AY598" s="12" t="s">
        <v>155</v>
      </c>
      <c r="BE598" s="99">
        <f>IF(O598="základní",K598,0)</f>
        <v>433</v>
      </c>
      <c r="BF598" s="99">
        <f>IF(O598="snížená",K598,0)</f>
        <v>0</v>
      </c>
      <c r="BG598" s="99">
        <f>IF(O598="zákl. přenesená",K598,0)</f>
        <v>0</v>
      </c>
      <c r="BH598" s="99">
        <f>IF(O598="sníž. přenesená",K598,0)</f>
        <v>0</v>
      </c>
      <c r="BI598" s="99">
        <f>IF(O598="nulová",K598,0)</f>
        <v>0</v>
      </c>
      <c r="BJ598" s="12" t="s">
        <v>80</v>
      </c>
      <c r="BK598" s="99">
        <f>ROUND(P598*H598,2)</f>
        <v>433</v>
      </c>
      <c r="BL598" s="12" t="s">
        <v>290</v>
      </c>
      <c r="BM598" s="12" t="s">
        <v>1274</v>
      </c>
    </row>
    <row r="599" spans="2:65" s="1" customFormat="1">
      <c r="B599" s="30"/>
      <c r="C599" s="31"/>
      <c r="D599" s="198" t="s">
        <v>164</v>
      </c>
      <c r="E599" s="31"/>
      <c r="F599" s="199" t="s">
        <v>1273</v>
      </c>
      <c r="G599" s="31"/>
      <c r="H599" s="31"/>
      <c r="I599" s="112"/>
      <c r="J599" s="112"/>
      <c r="K599" s="31"/>
      <c r="L599" s="31"/>
      <c r="M599" s="32"/>
      <c r="N599" s="200"/>
      <c r="O599" s="55"/>
      <c r="P599" s="55"/>
      <c r="Q599" s="55"/>
      <c r="R599" s="55"/>
      <c r="S599" s="55"/>
      <c r="T599" s="55"/>
      <c r="U599" s="55"/>
      <c r="V599" s="55"/>
      <c r="W599" s="55"/>
      <c r="X599" s="55"/>
      <c r="Y599" s="56"/>
      <c r="AT599" s="12" t="s">
        <v>164</v>
      </c>
      <c r="AU599" s="12" t="s">
        <v>72</v>
      </c>
    </row>
    <row r="600" spans="2:65" s="1" customFormat="1" ht="22.5" customHeight="1">
      <c r="B600" s="30"/>
      <c r="C600" s="204" t="s">
        <v>1275</v>
      </c>
      <c r="D600" s="204" t="s">
        <v>282</v>
      </c>
      <c r="E600" s="205" t="s">
        <v>1276</v>
      </c>
      <c r="F600" s="206" t="s">
        <v>1277</v>
      </c>
      <c r="G600" s="207" t="s">
        <v>169</v>
      </c>
      <c r="H600" s="208">
        <v>1</v>
      </c>
      <c r="I600" s="209">
        <v>529</v>
      </c>
      <c r="J600" s="210"/>
      <c r="K600" s="211">
        <f>ROUND(P600*H600,2)</f>
        <v>529</v>
      </c>
      <c r="L600" s="206" t="s">
        <v>161</v>
      </c>
      <c r="M600" s="212"/>
      <c r="N600" s="213" t="s">
        <v>1</v>
      </c>
      <c r="O600" s="194" t="s">
        <v>41</v>
      </c>
      <c r="P600" s="195">
        <f>I600+J600</f>
        <v>529</v>
      </c>
      <c r="Q600" s="195">
        <f>ROUND(I600*H600,2)</f>
        <v>529</v>
      </c>
      <c r="R600" s="195">
        <f>ROUND(J600*H600,2)</f>
        <v>0</v>
      </c>
      <c r="S600" s="55"/>
      <c r="T600" s="196">
        <f>S600*H600</f>
        <v>0</v>
      </c>
      <c r="U600" s="196">
        <v>0</v>
      </c>
      <c r="V600" s="196">
        <f>U600*H600</f>
        <v>0</v>
      </c>
      <c r="W600" s="196">
        <v>0</v>
      </c>
      <c r="X600" s="196">
        <f>W600*H600</f>
        <v>0</v>
      </c>
      <c r="Y600" s="197" t="s">
        <v>1</v>
      </c>
      <c r="AR600" s="12" t="s">
        <v>290</v>
      </c>
      <c r="AT600" s="12" t="s">
        <v>282</v>
      </c>
      <c r="AU600" s="12" t="s">
        <v>72</v>
      </c>
      <c r="AY600" s="12" t="s">
        <v>155</v>
      </c>
      <c r="BE600" s="99">
        <f>IF(O600="základní",K600,0)</f>
        <v>529</v>
      </c>
      <c r="BF600" s="99">
        <f>IF(O600="snížená",K600,0)</f>
        <v>0</v>
      </c>
      <c r="BG600" s="99">
        <f>IF(O600="zákl. přenesená",K600,0)</f>
        <v>0</v>
      </c>
      <c r="BH600" s="99">
        <f>IF(O600="sníž. přenesená",K600,0)</f>
        <v>0</v>
      </c>
      <c r="BI600" s="99">
        <f>IF(O600="nulová",K600,0)</f>
        <v>0</v>
      </c>
      <c r="BJ600" s="12" t="s">
        <v>80</v>
      </c>
      <c r="BK600" s="99">
        <f>ROUND(P600*H600,2)</f>
        <v>529</v>
      </c>
      <c r="BL600" s="12" t="s">
        <v>290</v>
      </c>
      <c r="BM600" s="12" t="s">
        <v>1278</v>
      </c>
    </row>
    <row r="601" spans="2:65" s="1" customFormat="1">
      <c r="B601" s="30"/>
      <c r="C601" s="31"/>
      <c r="D601" s="198" t="s">
        <v>164</v>
      </c>
      <c r="E601" s="31"/>
      <c r="F601" s="199" t="s">
        <v>1277</v>
      </c>
      <c r="G601" s="31"/>
      <c r="H601" s="31"/>
      <c r="I601" s="112"/>
      <c r="J601" s="112"/>
      <c r="K601" s="31"/>
      <c r="L601" s="31"/>
      <c r="M601" s="32"/>
      <c r="N601" s="200"/>
      <c r="O601" s="55"/>
      <c r="P601" s="55"/>
      <c r="Q601" s="55"/>
      <c r="R601" s="55"/>
      <c r="S601" s="55"/>
      <c r="T601" s="55"/>
      <c r="U601" s="55"/>
      <c r="V601" s="55"/>
      <c r="W601" s="55"/>
      <c r="X601" s="55"/>
      <c r="Y601" s="56"/>
      <c r="AT601" s="12" t="s">
        <v>164</v>
      </c>
      <c r="AU601" s="12" t="s">
        <v>72</v>
      </c>
    </row>
    <row r="602" spans="2:65" s="1" customFormat="1" ht="22.5" customHeight="1">
      <c r="B602" s="30"/>
      <c r="C602" s="204" t="s">
        <v>1279</v>
      </c>
      <c r="D602" s="204" t="s">
        <v>282</v>
      </c>
      <c r="E602" s="205" t="s">
        <v>1280</v>
      </c>
      <c r="F602" s="206" t="s">
        <v>1281</v>
      </c>
      <c r="G602" s="207" t="s">
        <v>169</v>
      </c>
      <c r="H602" s="208">
        <v>1</v>
      </c>
      <c r="I602" s="209">
        <v>666</v>
      </c>
      <c r="J602" s="210"/>
      <c r="K602" s="211">
        <f>ROUND(P602*H602,2)</f>
        <v>666</v>
      </c>
      <c r="L602" s="206" t="s">
        <v>161</v>
      </c>
      <c r="M602" s="212"/>
      <c r="N602" s="213" t="s">
        <v>1</v>
      </c>
      <c r="O602" s="194" t="s">
        <v>41</v>
      </c>
      <c r="P602" s="195">
        <f>I602+J602</f>
        <v>666</v>
      </c>
      <c r="Q602" s="195">
        <f>ROUND(I602*H602,2)</f>
        <v>666</v>
      </c>
      <c r="R602" s="195">
        <f>ROUND(J602*H602,2)</f>
        <v>0</v>
      </c>
      <c r="S602" s="55"/>
      <c r="T602" s="196">
        <f>S602*H602</f>
        <v>0</v>
      </c>
      <c r="U602" s="196">
        <v>0</v>
      </c>
      <c r="V602" s="196">
        <f>U602*H602</f>
        <v>0</v>
      </c>
      <c r="W602" s="196">
        <v>0</v>
      </c>
      <c r="X602" s="196">
        <f>W602*H602</f>
        <v>0</v>
      </c>
      <c r="Y602" s="197" t="s">
        <v>1</v>
      </c>
      <c r="AR602" s="12" t="s">
        <v>290</v>
      </c>
      <c r="AT602" s="12" t="s">
        <v>282</v>
      </c>
      <c r="AU602" s="12" t="s">
        <v>72</v>
      </c>
      <c r="AY602" s="12" t="s">
        <v>155</v>
      </c>
      <c r="BE602" s="99">
        <f>IF(O602="základní",K602,0)</f>
        <v>666</v>
      </c>
      <c r="BF602" s="99">
        <f>IF(O602="snížená",K602,0)</f>
        <v>0</v>
      </c>
      <c r="BG602" s="99">
        <f>IF(O602="zákl. přenesená",K602,0)</f>
        <v>0</v>
      </c>
      <c r="BH602" s="99">
        <f>IF(O602="sníž. přenesená",K602,0)</f>
        <v>0</v>
      </c>
      <c r="BI602" s="99">
        <f>IF(O602="nulová",K602,0)</f>
        <v>0</v>
      </c>
      <c r="BJ602" s="12" t="s">
        <v>80</v>
      </c>
      <c r="BK602" s="99">
        <f>ROUND(P602*H602,2)</f>
        <v>666</v>
      </c>
      <c r="BL602" s="12" t="s">
        <v>290</v>
      </c>
      <c r="BM602" s="12" t="s">
        <v>1282</v>
      </c>
    </row>
    <row r="603" spans="2:65" s="1" customFormat="1">
      <c r="B603" s="30"/>
      <c r="C603" s="31"/>
      <c r="D603" s="198" t="s">
        <v>164</v>
      </c>
      <c r="E603" s="31"/>
      <c r="F603" s="199" t="s">
        <v>1281</v>
      </c>
      <c r="G603" s="31"/>
      <c r="H603" s="31"/>
      <c r="I603" s="112"/>
      <c r="J603" s="112"/>
      <c r="K603" s="31"/>
      <c r="L603" s="31"/>
      <c r="M603" s="32"/>
      <c r="N603" s="200"/>
      <c r="O603" s="55"/>
      <c r="P603" s="55"/>
      <c r="Q603" s="55"/>
      <c r="R603" s="55"/>
      <c r="S603" s="55"/>
      <c r="T603" s="55"/>
      <c r="U603" s="55"/>
      <c r="V603" s="55"/>
      <c r="W603" s="55"/>
      <c r="X603" s="55"/>
      <c r="Y603" s="56"/>
      <c r="AT603" s="12" t="s">
        <v>164</v>
      </c>
      <c r="AU603" s="12" t="s">
        <v>72</v>
      </c>
    </row>
    <row r="604" spans="2:65" s="1" customFormat="1" ht="22.5" customHeight="1">
      <c r="B604" s="30"/>
      <c r="C604" s="204" t="s">
        <v>1283</v>
      </c>
      <c r="D604" s="204" t="s">
        <v>282</v>
      </c>
      <c r="E604" s="205" t="s">
        <v>1284</v>
      </c>
      <c r="F604" s="206" t="s">
        <v>1285</v>
      </c>
      <c r="G604" s="207" t="s">
        <v>169</v>
      </c>
      <c r="H604" s="208">
        <v>1</v>
      </c>
      <c r="I604" s="209">
        <v>706</v>
      </c>
      <c r="J604" s="210"/>
      <c r="K604" s="211">
        <f>ROUND(P604*H604,2)</f>
        <v>706</v>
      </c>
      <c r="L604" s="206" t="s">
        <v>161</v>
      </c>
      <c r="M604" s="212"/>
      <c r="N604" s="213" t="s">
        <v>1</v>
      </c>
      <c r="O604" s="194" t="s">
        <v>41</v>
      </c>
      <c r="P604" s="195">
        <f>I604+J604</f>
        <v>706</v>
      </c>
      <c r="Q604" s="195">
        <f>ROUND(I604*H604,2)</f>
        <v>706</v>
      </c>
      <c r="R604" s="195">
        <f>ROUND(J604*H604,2)</f>
        <v>0</v>
      </c>
      <c r="S604" s="55"/>
      <c r="T604" s="196">
        <f>S604*H604</f>
        <v>0</v>
      </c>
      <c r="U604" s="196">
        <v>0</v>
      </c>
      <c r="V604" s="196">
        <f>U604*H604</f>
        <v>0</v>
      </c>
      <c r="W604" s="196">
        <v>0</v>
      </c>
      <c r="X604" s="196">
        <f>W604*H604</f>
        <v>0</v>
      </c>
      <c r="Y604" s="197" t="s">
        <v>1</v>
      </c>
      <c r="AR604" s="12" t="s">
        <v>290</v>
      </c>
      <c r="AT604" s="12" t="s">
        <v>282</v>
      </c>
      <c r="AU604" s="12" t="s">
        <v>72</v>
      </c>
      <c r="AY604" s="12" t="s">
        <v>155</v>
      </c>
      <c r="BE604" s="99">
        <f>IF(O604="základní",K604,0)</f>
        <v>706</v>
      </c>
      <c r="BF604" s="99">
        <f>IF(O604="snížená",K604,0)</f>
        <v>0</v>
      </c>
      <c r="BG604" s="99">
        <f>IF(O604="zákl. přenesená",K604,0)</f>
        <v>0</v>
      </c>
      <c r="BH604" s="99">
        <f>IF(O604="sníž. přenesená",K604,0)</f>
        <v>0</v>
      </c>
      <c r="BI604" s="99">
        <f>IF(O604="nulová",K604,0)</f>
        <v>0</v>
      </c>
      <c r="BJ604" s="12" t="s">
        <v>80</v>
      </c>
      <c r="BK604" s="99">
        <f>ROUND(P604*H604,2)</f>
        <v>706</v>
      </c>
      <c r="BL604" s="12" t="s">
        <v>290</v>
      </c>
      <c r="BM604" s="12" t="s">
        <v>1286</v>
      </c>
    </row>
    <row r="605" spans="2:65" s="1" customFormat="1">
      <c r="B605" s="30"/>
      <c r="C605" s="31"/>
      <c r="D605" s="198" t="s">
        <v>164</v>
      </c>
      <c r="E605" s="31"/>
      <c r="F605" s="199" t="s">
        <v>1285</v>
      </c>
      <c r="G605" s="31"/>
      <c r="H605" s="31"/>
      <c r="I605" s="112"/>
      <c r="J605" s="112"/>
      <c r="K605" s="31"/>
      <c r="L605" s="31"/>
      <c r="M605" s="32"/>
      <c r="N605" s="200"/>
      <c r="O605" s="55"/>
      <c r="P605" s="55"/>
      <c r="Q605" s="55"/>
      <c r="R605" s="55"/>
      <c r="S605" s="55"/>
      <c r="T605" s="55"/>
      <c r="U605" s="55"/>
      <c r="V605" s="55"/>
      <c r="W605" s="55"/>
      <c r="X605" s="55"/>
      <c r="Y605" s="56"/>
      <c r="AT605" s="12" t="s">
        <v>164</v>
      </c>
      <c r="AU605" s="12" t="s">
        <v>72</v>
      </c>
    </row>
    <row r="606" spans="2:65" s="1" customFormat="1" ht="22.5" customHeight="1">
      <c r="B606" s="30"/>
      <c r="C606" s="204" t="s">
        <v>1287</v>
      </c>
      <c r="D606" s="204" t="s">
        <v>282</v>
      </c>
      <c r="E606" s="205" t="s">
        <v>1288</v>
      </c>
      <c r="F606" s="206" t="s">
        <v>1289</v>
      </c>
      <c r="G606" s="207" t="s">
        <v>169</v>
      </c>
      <c r="H606" s="208">
        <v>1</v>
      </c>
      <c r="I606" s="209">
        <v>5880</v>
      </c>
      <c r="J606" s="210"/>
      <c r="K606" s="211">
        <f>ROUND(P606*H606,2)</f>
        <v>5880</v>
      </c>
      <c r="L606" s="206" t="s">
        <v>161</v>
      </c>
      <c r="M606" s="212"/>
      <c r="N606" s="213" t="s">
        <v>1</v>
      </c>
      <c r="O606" s="194" t="s">
        <v>41</v>
      </c>
      <c r="P606" s="195">
        <f>I606+J606</f>
        <v>5880</v>
      </c>
      <c r="Q606" s="195">
        <f>ROUND(I606*H606,2)</f>
        <v>5880</v>
      </c>
      <c r="R606" s="195">
        <f>ROUND(J606*H606,2)</f>
        <v>0</v>
      </c>
      <c r="S606" s="55"/>
      <c r="T606" s="196">
        <f>S606*H606</f>
        <v>0</v>
      </c>
      <c r="U606" s="196">
        <v>0</v>
      </c>
      <c r="V606" s="196">
        <f>U606*H606</f>
        <v>0</v>
      </c>
      <c r="W606" s="196">
        <v>0</v>
      </c>
      <c r="X606" s="196">
        <f>W606*H606</f>
        <v>0</v>
      </c>
      <c r="Y606" s="197" t="s">
        <v>1</v>
      </c>
      <c r="AR606" s="12" t="s">
        <v>290</v>
      </c>
      <c r="AT606" s="12" t="s">
        <v>282</v>
      </c>
      <c r="AU606" s="12" t="s">
        <v>72</v>
      </c>
      <c r="AY606" s="12" t="s">
        <v>155</v>
      </c>
      <c r="BE606" s="99">
        <f>IF(O606="základní",K606,0)</f>
        <v>5880</v>
      </c>
      <c r="BF606" s="99">
        <f>IF(O606="snížená",K606,0)</f>
        <v>0</v>
      </c>
      <c r="BG606" s="99">
        <f>IF(O606="zákl. přenesená",K606,0)</f>
        <v>0</v>
      </c>
      <c r="BH606" s="99">
        <f>IF(O606="sníž. přenesená",K606,0)</f>
        <v>0</v>
      </c>
      <c r="BI606" s="99">
        <f>IF(O606="nulová",K606,0)</f>
        <v>0</v>
      </c>
      <c r="BJ606" s="12" t="s">
        <v>80</v>
      </c>
      <c r="BK606" s="99">
        <f>ROUND(P606*H606,2)</f>
        <v>5880</v>
      </c>
      <c r="BL606" s="12" t="s">
        <v>290</v>
      </c>
      <c r="BM606" s="12" t="s">
        <v>1290</v>
      </c>
    </row>
    <row r="607" spans="2:65" s="1" customFormat="1">
      <c r="B607" s="30"/>
      <c r="C607" s="31"/>
      <c r="D607" s="198" t="s">
        <v>164</v>
      </c>
      <c r="E607" s="31"/>
      <c r="F607" s="199" t="s">
        <v>1289</v>
      </c>
      <c r="G607" s="31"/>
      <c r="H607" s="31"/>
      <c r="I607" s="112"/>
      <c r="J607" s="112"/>
      <c r="K607" s="31"/>
      <c r="L607" s="31"/>
      <c r="M607" s="32"/>
      <c r="N607" s="200"/>
      <c r="O607" s="55"/>
      <c r="P607" s="55"/>
      <c r="Q607" s="55"/>
      <c r="R607" s="55"/>
      <c r="S607" s="55"/>
      <c r="T607" s="55"/>
      <c r="U607" s="55"/>
      <c r="V607" s="55"/>
      <c r="W607" s="55"/>
      <c r="X607" s="55"/>
      <c r="Y607" s="56"/>
      <c r="AT607" s="12" t="s">
        <v>164</v>
      </c>
      <c r="AU607" s="12" t="s">
        <v>72</v>
      </c>
    </row>
    <row r="608" spans="2:65" s="1" customFormat="1" ht="22.5" customHeight="1">
      <c r="B608" s="30"/>
      <c r="C608" s="204" t="s">
        <v>1291</v>
      </c>
      <c r="D608" s="204" t="s">
        <v>282</v>
      </c>
      <c r="E608" s="205" t="s">
        <v>1292</v>
      </c>
      <c r="F608" s="206" t="s">
        <v>1293</v>
      </c>
      <c r="G608" s="207" t="s">
        <v>169</v>
      </c>
      <c r="H608" s="208">
        <v>1</v>
      </c>
      <c r="I608" s="209">
        <v>7477</v>
      </c>
      <c r="J608" s="210"/>
      <c r="K608" s="211">
        <f>ROUND(P608*H608,2)</f>
        <v>7477</v>
      </c>
      <c r="L608" s="206" t="s">
        <v>161</v>
      </c>
      <c r="M608" s="212"/>
      <c r="N608" s="213" t="s">
        <v>1</v>
      </c>
      <c r="O608" s="194" t="s">
        <v>41</v>
      </c>
      <c r="P608" s="195">
        <f>I608+J608</f>
        <v>7477</v>
      </c>
      <c r="Q608" s="195">
        <f>ROUND(I608*H608,2)</f>
        <v>7477</v>
      </c>
      <c r="R608" s="195">
        <f>ROUND(J608*H608,2)</f>
        <v>0</v>
      </c>
      <c r="S608" s="55"/>
      <c r="T608" s="196">
        <f>S608*H608</f>
        <v>0</v>
      </c>
      <c r="U608" s="196">
        <v>0</v>
      </c>
      <c r="V608" s="196">
        <f>U608*H608</f>
        <v>0</v>
      </c>
      <c r="W608" s="196">
        <v>0</v>
      </c>
      <c r="X608" s="196">
        <f>W608*H608</f>
        <v>0</v>
      </c>
      <c r="Y608" s="197" t="s">
        <v>1</v>
      </c>
      <c r="AR608" s="12" t="s">
        <v>290</v>
      </c>
      <c r="AT608" s="12" t="s">
        <v>282</v>
      </c>
      <c r="AU608" s="12" t="s">
        <v>72</v>
      </c>
      <c r="AY608" s="12" t="s">
        <v>155</v>
      </c>
      <c r="BE608" s="99">
        <f>IF(O608="základní",K608,0)</f>
        <v>7477</v>
      </c>
      <c r="BF608" s="99">
        <f>IF(O608="snížená",K608,0)</f>
        <v>0</v>
      </c>
      <c r="BG608" s="99">
        <f>IF(O608="zákl. přenesená",K608,0)</f>
        <v>0</v>
      </c>
      <c r="BH608" s="99">
        <f>IF(O608="sníž. přenesená",K608,0)</f>
        <v>0</v>
      </c>
      <c r="BI608" s="99">
        <f>IF(O608="nulová",K608,0)</f>
        <v>0</v>
      </c>
      <c r="BJ608" s="12" t="s">
        <v>80</v>
      </c>
      <c r="BK608" s="99">
        <f>ROUND(P608*H608,2)</f>
        <v>7477</v>
      </c>
      <c r="BL608" s="12" t="s">
        <v>290</v>
      </c>
      <c r="BM608" s="12" t="s">
        <v>1294</v>
      </c>
    </row>
    <row r="609" spans="2:65" s="1" customFormat="1">
      <c r="B609" s="30"/>
      <c r="C609" s="31"/>
      <c r="D609" s="198" t="s">
        <v>164</v>
      </c>
      <c r="E609" s="31"/>
      <c r="F609" s="199" t="s">
        <v>1293</v>
      </c>
      <c r="G609" s="31"/>
      <c r="H609" s="31"/>
      <c r="I609" s="112"/>
      <c r="J609" s="112"/>
      <c r="K609" s="31"/>
      <c r="L609" s="31"/>
      <c r="M609" s="32"/>
      <c r="N609" s="200"/>
      <c r="O609" s="55"/>
      <c r="P609" s="55"/>
      <c r="Q609" s="55"/>
      <c r="R609" s="55"/>
      <c r="S609" s="55"/>
      <c r="T609" s="55"/>
      <c r="U609" s="55"/>
      <c r="V609" s="55"/>
      <c r="W609" s="55"/>
      <c r="X609" s="55"/>
      <c r="Y609" s="56"/>
      <c r="AT609" s="12" t="s">
        <v>164</v>
      </c>
      <c r="AU609" s="12" t="s">
        <v>72</v>
      </c>
    </row>
    <row r="610" spans="2:65" s="1" customFormat="1" ht="22.5" customHeight="1">
      <c r="B610" s="30"/>
      <c r="C610" s="204" t="s">
        <v>1295</v>
      </c>
      <c r="D610" s="204" t="s">
        <v>282</v>
      </c>
      <c r="E610" s="205" t="s">
        <v>1296</v>
      </c>
      <c r="F610" s="206" t="s">
        <v>1297</v>
      </c>
      <c r="G610" s="207" t="s">
        <v>169</v>
      </c>
      <c r="H610" s="208">
        <v>1</v>
      </c>
      <c r="I610" s="209">
        <v>5390</v>
      </c>
      <c r="J610" s="210"/>
      <c r="K610" s="211">
        <f>ROUND(P610*H610,2)</f>
        <v>5390</v>
      </c>
      <c r="L610" s="206" t="s">
        <v>161</v>
      </c>
      <c r="M610" s="212"/>
      <c r="N610" s="213" t="s">
        <v>1</v>
      </c>
      <c r="O610" s="194" t="s">
        <v>41</v>
      </c>
      <c r="P610" s="195">
        <f>I610+J610</f>
        <v>5390</v>
      </c>
      <c r="Q610" s="195">
        <f>ROUND(I610*H610,2)</f>
        <v>5390</v>
      </c>
      <c r="R610" s="195">
        <f>ROUND(J610*H610,2)</f>
        <v>0</v>
      </c>
      <c r="S610" s="55"/>
      <c r="T610" s="196">
        <f>S610*H610</f>
        <v>0</v>
      </c>
      <c r="U610" s="196">
        <v>0</v>
      </c>
      <c r="V610" s="196">
        <f>U610*H610</f>
        <v>0</v>
      </c>
      <c r="W610" s="196">
        <v>0</v>
      </c>
      <c r="X610" s="196">
        <f>W610*H610</f>
        <v>0</v>
      </c>
      <c r="Y610" s="197" t="s">
        <v>1</v>
      </c>
      <c r="AR610" s="12" t="s">
        <v>290</v>
      </c>
      <c r="AT610" s="12" t="s">
        <v>282</v>
      </c>
      <c r="AU610" s="12" t="s">
        <v>72</v>
      </c>
      <c r="AY610" s="12" t="s">
        <v>155</v>
      </c>
      <c r="BE610" s="99">
        <f>IF(O610="základní",K610,0)</f>
        <v>5390</v>
      </c>
      <c r="BF610" s="99">
        <f>IF(O610="snížená",K610,0)</f>
        <v>0</v>
      </c>
      <c r="BG610" s="99">
        <f>IF(O610="zákl. přenesená",K610,0)</f>
        <v>0</v>
      </c>
      <c r="BH610" s="99">
        <f>IF(O610="sníž. přenesená",K610,0)</f>
        <v>0</v>
      </c>
      <c r="BI610" s="99">
        <f>IF(O610="nulová",K610,0)</f>
        <v>0</v>
      </c>
      <c r="BJ610" s="12" t="s">
        <v>80</v>
      </c>
      <c r="BK610" s="99">
        <f>ROUND(P610*H610,2)</f>
        <v>5390</v>
      </c>
      <c r="BL610" s="12" t="s">
        <v>290</v>
      </c>
      <c r="BM610" s="12" t="s">
        <v>1298</v>
      </c>
    </row>
    <row r="611" spans="2:65" s="1" customFormat="1">
      <c r="B611" s="30"/>
      <c r="C611" s="31"/>
      <c r="D611" s="198" t="s">
        <v>164</v>
      </c>
      <c r="E611" s="31"/>
      <c r="F611" s="199" t="s">
        <v>1297</v>
      </c>
      <c r="G611" s="31"/>
      <c r="H611" s="31"/>
      <c r="I611" s="112"/>
      <c r="J611" s="112"/>
      <c r="K611" s="31"/>
      <c r="L611" s="31"/>
      <c r="M611" s="32"/>
      <c r="N611" s="200"/>
      <c r="O611" s="55"/>
      <c r="P611" s="55"/>
      <c r="Q611" s="55"/>
      <c r="R611" s="55"/>
      <c r="S611" s="55"/>
      <c r="T611" s="55"/>
      <c r="U611" s="55"/>
      <c r="V611" s="55"/>
      <c r="W611" s="55"/>
      <c r="X611" s="55"/>
      <c r="Y611" s="56"/>
      <c r="AT611" s="12" t="s">
        <v>164</v>
      </c>
      <c r="AU611" s="12" t="s">
        <v>72</v>
      </c>
    </row>
    <row r="612" spans="2:65" s="1" customFormat="1" ht="22.5" customHeight="1">
      <c r="B612" s="30"/>
      <c r="C612" s="204" t="s">
        <v>1299</v>
      </c>
      <c r="D612" s="204" t="s">
        <v>282</v>
      </c>
      <c r="E612" s="205" t="s">
        <v>1300</v>
      </c>
      <c r="F612" s="206" t="s">
        <v>1301</v>
      </c>
      <c r="G612" s="207" t="s">
        <v>169</v>
      </c>
      <c r="H612" s="208">
        <v>1</v>
      </c>
      <c r="I612" s="209">
        <v>11172</v>
      </c>
      <c r="J612" s="210"/>
      <c r="K612" s="211">
        <f>ROUND(P612*H612,2)</f>
        <v>11172</v>
      </c>
      <c r="L612" s="206" t="s">
        <v>161</v>
      </c>
      <c r="M612" s="212"/>
      <c r="N612" s="213" t="s">
        <v>1</v>
      </c>
      <c r="O612" s="194" t="s">
        <v>41</v>
      </c>
      <c r="P612" s="195">
        <f>I612+J612</f>
        <v>11172</v>
      </c>
      <c r="Q612" s="195">
        <f>ROUND(I612*H612,2)</f>
        <v>11172</v>
      </c>
      <c r="R612" s="195">
        <f>ROUND(J612*H612,2)</f>
        <v>0</v>
      </c>
      <c r="S612" s="55"/>
      <c r="T612" s="196">
        <f>S612*H612</f>
        <v>0</v>
      </c>
      <c r="U612" s="196">
        <v>0</v>
      </c>
      <c r="V612" s="196">
        <f>U612*H612</f>
        <v>0</v>
      </c>
      <c r="W612" s="196">
        <v>0</v>
      </c>
      <c r="X612" s="196">
        <f>W612*H612</f>
        <v>0</v>
      </c>
      <c r="Y612" s="197" t="s">
        <v>1</v>
      </c>
      <c r="AR612" s="12" t="s">
        <v>290</v>
      </c>
      <c r="AT612" s="12" t="s">
        <v>282</v>
      </c>
      <c r="AU612" s="12" t="s">
        <v>72</v>
      </c>
      <c r="AY612" s="12" t="s">
        <v>155</v>
      </c>
      <c r="BE612" s="99">
        <f>IF(O612="základní",K612,0)</f>
        <v>11172</v>
      </c>
      <c r="BF612" s="99">
        <f>IF(O612="snížená",K612,0)</f>
        <v>0</v>
      </c>
      <c r="BG612" s="99">
        <f>IF(O612="zákl. přenesená",K612,0)</f>
        <v>0</v>
      </c>
      <c r="BH612" s="99">
        <f>IF(O612="sníž. přenesená",K612,0)</f>
        <v>0</v>
      </c>
      <c r="BI612" s="99">
        <f>IF(O612="nulová",K612,0)</f>
        <v>0</v>
      </c>
      <c r="BJ612" s="12" t="s">
        <v>80</v>
      </c>
      <c r="BK612" s="99">
        <f>ROUND(P612*H612,2)</f>
        <v>11172</v>
      </c>
      <c r="BL612" s="12" t="s">
        <v>290</v>
      </c>
      <c r="BM612" s="12" t="s">
        <v>1302</v>
      </c>
    </row>
    <row r="613" spans="2:65" s="1" customFormat="1">
      <c r="B613" s="30"/>
      <c r="C613" s="31"/>
      <c r="D613" s="198" t="s">
        <v>164</v>
      </c>
      <c r="E613" s="31"/>
      <c r="F613" s="199" t="s">
        <v>1301</v>
      </c>
      <c r="G613" s="31"/>
      <c r="H613" s="31"/>
      <c r="I613" s="112"/>
      <c r="J613" s="112"/>
      <c r="K613" s="31"/>
      <c r="L613" s="31"/>
      <c r="M613" s="32"/>
      <c r="N613" s="200"/>
      <c r="O613" s="55"/>
      <c r="P613" s="55"/>
      <c r="Q613" s="55"/>
      <c r="R613" s="55"/>
      <c r="S613" s="55"/>
      <c r="T613" s="55"/>
      <c r="U613" s="55"/>
      <c r="V613" s="55"/>
      <c r="W613" s="55"/>
      <c r="X613" s="55"/>
      <c r="Y613" s="56"/>
      <c r="AT613" s="12" t="s">
        <v>164</v>
      </c>
      <c r="AU613" s="12" t="s">
        <v>72</v>
      </c>
    </row>
    <row r="614" spans="2:65" s="1" customFormat="1" ht="22.5" customHeight="1">
      <c r="B614" s="30"/>
      <c r="C614" s="204" t="s">
        <v>1303</v>
      </c>
      <c r="D614" s="204" t="s">
        <v>282</v>
      </c>
      <c r="E614" s="205" t="s">
        <v>1304</v>
      </c>
      <c r="F614" s="206" t="s">
        <v>1305</v>
      </c>
      <c r="G614" s="207" t="s">
        <v>169</v>
      </c>
      <c r="H614" s="208">
        <v>1</v>
      </c>
      <c r="I614" s="209">
        <v>14210</v>
      </c>
      <c r="J614" s="210"/>
      <c r="K614" s="211">
        <f>ROUND(P614*H614,2)</f>
        <v>14210</v>
      </c>
      <c r="L614" s="206" t="s">
        <v>161</v>
      </c>
      <c r="M614" s="212"/>
      <c r="N614" s="213" t="s">
        <v>1</v>
      </c>
      <c r="O614" s="194" t="s">
        <v>41</v>
      </c>
      <c r="P614" s="195">
        <f>I614+J614</f>
        <v>14210</v>
      </c>
      <c r="Q614" s="195">
        <f>ROUND(I614*H614,2)</f>
        <v>14210</v>
      </c>
      <c r="R614" s="195">
        <f>ROUND(J614*H614,2)</f>
        <v>0</v>
      </c>
      <c r="S614" s="55"/>
      <c r="T614" s="196">
        <f>S614*H614</f>
        <v>0</v>
      </c>
      <c r="U614" s="196">
        <v>0</v>
      </c>
      <c r="V614" s="196">
        <f>U614*H614</f>
        <v>0</v>
      </c>
      <c r="W614" s="196">
        <v>0</v>
      </c>
      <c r="X614" s="196">
        <f>W614*H614</f>
        <v>0</v>
      </c>
      <c r="Y614" s="197" t="s">
        <v>1</v>
      </c>
      <c r="AR614" s="12" t="s">
        <v>290</v>
      </c>
      <c r="AT614" s="12" t="s">
        <v>282</v>
      </c>
      <c r="AU614" s="12" t="s">
        <v>72</v>
      </c>
      <c r="AY614" s="12" t="s">
        <v>155</v>
      </c>
      <c r="BE614" s="99">
        <f>IF(O614="základní",K614,0)</f>
        <v>14210</v>
      </c>
      <c r="BF614" s="99">
        <f>IF(O614="snížená",K614,0)</f>
        <v>0</v>
      </c>
      <c r="BG614" s="99">
        <f>IF(O614="zákl. přenesená",K614,0)</f>
        <v>0</v>
      </c>
      <c r="BH614" s="99">
        <f>IF(O614="sníž. přenesená",K614,0)</f>
        <v>0</v>
      </c>
      <c r="BI614" s="99">
        <f>IF(O614="nulová",K614,0)</f>
        <v>0</v>
      </c>
      <c r="BJ614" s="12" t="s">
        <v>80</v>
      </c>
      <c r="BK614" s="99">
        <f>ROUND(P614*H614,2)</f>
        <v>14210</v>
      </c>
      <c r="BL614" s="12" t="s">
        <v>290</v>
      </c>
      <c r="BM614" s="12" t="s">
        <v>1306</v>
      </c>
    </row>
    <row r="615" spans="2:65" s="1" customFormat="1">
      <c r="B615" s="30"/>
      <c r="C615" s="31"/>
      <c r="D615" s="198" t="s">
        <v>164</v>
      </c>
      <c r="E615" s="31"/>
      <c r="F615" s="199" t="s">
        <v>1305</v>
      </c>
      <c r="G615" s="31"/>
      <c r="H615" s="31"/>
      <c r="I615" s="112"/>
      <c r="J615" s="112"/>
      <c r="K615" s="31"/>
      <c r="L615" s="31"/>
      <c r="M615" s="32"/>
      <c r="N615" s="200"/>
      <c r="O615" s="55"/>
      <c r="P615" s="55"/>
      <c r="Q615" s="55"/>
      <c r="R615" s="55"/>
      <c r="S615" s="55"/>
      <c r="T615" s="55"/>
      <c r="U615" s="55"/>
      <c r="V615" s="55"/>
      <c r="W615" s="55"/>
      <c r="X615" s="55"/>
      <c r="Y615" s="56"/>
      <c r="AT615" s="12" t="s">
        <v>164</v>
      </c>
      <c r="AU615" s="12" t="s">
        <v>72</v>
      </c>
    </row>
    <row r="616" spans="2:65" s="1" customFormat="1" ht="22.5" customHeight="1">
      <c r="B616" s="30"/>
      <c r="C616" s="204" t="s">
        <v>1307</v>
      </c>
      <c r="D616" s="204" t="s">
        <v>282</v>
      </c>
      <c r="E616" s="205" t="s">
        <v>1308</v>
      </c>
      <c r="F616" s="206" t="s">
        <v>1309</v>
      </c>
      <c r="G616" s="207" t="s">
        <v>169</v>
      </c>
      <c r="H616" s="208">
        <v>1</v>
      </c>
      <c r="I616" s="209">
        <v>18326</v>
      </c>
      <c r="J616" s="210"/>
      <c r="K616" s="211">
        <f>ROUND(P616*H616,2)</f>
        <v>18326</v>
      </c>
      <c r="L616" s="206" t="s">
        <v>161</v>
      </c>
      <c r="M616" s="212"/>
      <c r="N616" s="213" t="s">
        <v>1</v>
      </c>
      <c r="O616" s="194" t="s">
        <v>41</v>
      </c>
      <c r="P616" s="195">
        <f>I616+J616</f>
        <v>18326</v>
      </c>
      <c r="Q616" s="195">
        <f>ROUND(I616*H616,2)</f>
        <v>18326</v>
      </c>
      <c r="R616" s="195">
        <f>ROUND(J616*H616,2)</f>
        <v>0</v>
      </c>
      <c r="S616" s="55"/>
      <c r="T616" s="196">
        <f>S616*H616</f>
        <v>0</v>
      </c>
      <c r="U616" s="196">
        <v>0</v>
      </c>
      <c r="V616" s="196">
        <f>U616*H616</f>
        <v>0</v>
      </c>
      <c r="W616" s="196">
        <v>0</v>
      </c>
      <c r="X616" s="196">
        <f>W616*H616</f>
        <v>0</v>
      </c>
      <c r="Y616" s="197" t="s">
        <v>1</v>
      </c>
      <c r="AR616" s="12" t="s">
        <v>290</v>
      </c>
      <c r="AT616" s="12" t="s">
        <v>282</v>
      </c>
      <c r="AU616" s="12" t="s">
        <v>72</v>
      </c>
      <c r="AY616" s="12" t="s">
        <v>155</v>
      </c>
      <c r="BE616" s="99">
        <f>IF(O616="základní",K616,0)</f>
        <v>18326</v>
      </c>
      <c r="BF616" s="99">
        <f>IF(O616="snížená",K616,0)</f>
        <v>0</v>
      </c>
      <c r="BG616" s="99">
        <f>IF(O616="zákl. přenesená",K616,0)</f>
        <v>0</v>
      </c>
      <c r="BH616" s="99">
        <f>IF(O616="sníž. přenesená",K616,0)</f>
        <v>0</v>
      </c>
      <c r="BI616" s="99">
        <f>IF(O616="nulová",K616,0)</f>
        <v>0</v>
      </c>
      <c r="BJ616" s="12" t="s">
        <v>80</v>
      </c>
      <c r="BK616" s="99">
        <f>ROUND(P616*H616,2)</f>
        <v>18326</v>
      </c>
      <c r="BL616" s="12" t="s">
        <v>290</v>
      </c>
      <c r="BM616" s="12" t="s">
        <v>1310</v>
      </c>
    </row>
    <row r="617" spans="2:65" s="1" customFormat="1">
      <c r="B617" s="30"/>
      <c r="C617" s="31"/>
      <c r="D617" s="198" t="s">
        <v>164</v>
      </c>
      <c r="E617" s="31"/>
      <c r="F617" s="199" t="s">
        <v>1309</v>
      </c>
      <c r="G617" s="31"/>
      <c r="H617" s="31"/>
      <c r="I617" s="112"/>
      <c r="J617" s="112"/>
      <c r="K617" s="31"/>
      <c r="L617" s="31"/>
      <c r="M617" s="32"/>
      <c r="N617" s="200"/>
      <c r="O617" s="55"/>
      <c r="P617" s="55"/>
      <c r="Q617" s="55"/>
      <c r="R617" s="55"/>
      <c r="S617" s="55"/>
      <c r="T617" s="55"/>
      <c r="U617" s="55"/>
      <c r="V617" s="55"/>
      <c r="W617" s="55"/>
      <c r="X617" s="55"/>
      <c r="Y617" s="56"/>
      <c r="AT617" s="12" t="s">
        <v>164</v>
      </c>
      <c r="AU617" s="12" t="s">
        <v>72</v>
      </c>
    </row>
    <row r="618" spans="2:65" s="1" customFormat="1" ht="22.5" customHeight="1">
      <c r="B618" s="30"/>
      <c r="C618" s="204" t="s">
        <v>1311</v>
      </c>
      <c r="D618" s="204" t="s">
        <v>282</v>
      </c>
      <c r="E618" s="205" t="s">
        <v>1312</v>
      </c>
      <c r="F618" s="206" t="s">
        <v>1313</v>
      </c>
      <c r="G618" s="207" t="s">
        <v>169</v>
      </c>
      <c r="H618" s="208">
        <v>1</v>
      </c>
      <c r="I618" s="209">
        <v>17934</v>
      </c>
      <c r="J618" s="210"/>
      <c r="K618" s="211">
        <f>ROUND(P618*H618,2)</f>
        <v>17934</v>
      </c>
      <c r="L618" s="206" t="s">
        <v>161</v>
      </c>
      <c r="M618" s="212"/>
      <c r="N618" s="213" t="s">
        <v>1</v>
      </c>
      <c r="O618" s="194" t="s">
        <v>41</v>
      </c>
      <c r="P618" s="195">
        <f>I618+J618</f>
        <v>17934</v>
      </c>
      <c r="Q618" s="195">
        <f>ROUND(I618*H618,2)</f>
        <v>17934</v>
      </c>
      <c r="R618" s="195">
        <f>ROUND(J618*H618,2)</f>
        <v>0</v>
      </c>
      <c r="S618" s="55"/>
      <c r="T618" s="196">
        <f>S618*H618</f>
        <v>0</v>
      </c>
      <c r="U618" s="196">
        <v>0</v>
      </c>
      <c r="V618" s="196">
        <f>U618*H618</f>
        <v>0</v>
      </c>
      <c r="W618" s="196">
        <v>0</v>
      </c>
      <c r="X618" s="196">
        <f>W618*H618</f>
        <v>0</v>
      </c>
      <c r="Y618" s="197" t="s">
        <v>1</v>
      </c>
      <c r="AR618" s="12" t="s">
        <v>290</v>
      </c>
      <c r="AT618" s="12" t="s">
        <v>282</v>
      </c>
      <c r="AU618" s="12" t="s">
        <v>72</v>
      </c>
      <c r="AY618" s="12" t="s">
        <v>155</v>
      </c>
      <c r="BE618" s="99">
        <f>IF(O618="základní",K618,0)</f>
        <v>17934</v>
      </c>
      <c r="BF618" s="99">
        <f>IF(O618="snížená",K618,0)</f>
        <v>0</v>
      </c>
      <c r="BG618" s="99">
        <f>IF(O618="zákl. přenesená",K618,0)</f>
        <v>0</v>
      </c>
      <c r="BH618" s="99">
        <f>IF(O618="sníž. přenesená",K618,0)</f>
        <v>0</v>
      </c>
      <c r="BI618" s="99">
        <f>IF(O618="nulová",K618,0)</f>
        <v>0</v>
      </c>
      <c r="BJ618" s="12" t="s">
        <v>80</v>
      </c>
      <c r="BK618" s="99">
        <f>ROUND(P618*H618,2)</f>
        <v>17934</v>
      </c>
      <c r="BL618" s="12" t="s">
        <v>290</v>
      </c>
      <c r="BM618" s="12" t="s">
        <v>1314</v>
      </c>
    </row>
    <row r="619" spans="2:65" s="1" customFormat="1">
      <c r="B619" s="30"/>
      <c r="C619" s="31"/>
      <c r="D619" s="198" t="s">
        <v>164</v>
      </c>
      <c r="E619" s="31"/>
      <c r="F619" s="199" t="s">
        <v>1313</v>
      </c>
      <c r="G619" s="31"/>
      <c r="H619" s="31"/>
      <c r="I619" s="112"/>
      <c r="J619" s="112"/>
      <c r="K619" s="31"/>
      <c r="L619" s="31"/>
      <c r="M619" s="32"/>
      <c r="N619" s="200"/>
      <c r="O619" s="55"/>
      <c r="P619" s="55"/>
      <c r="Q619" s="55"/>
      <c r="R619" s="55"/>
      <c r="S619" s="55"/>
      <c r="T619" s="55"/>
      <c r="U619" s="55"/>
      <c r="V619" s="55"/>
      <c r="W619" s="55"/>
      <c r="X619" s="55"/>
      <c r="Y619" s="56"/>
      <c r="AT619" s="12" t="s">
        <v>164</v>
      </c>
      <c r="AU619" s="12" t="s">
        <v>72</v>
      </c>
    </row>
    <row r="620" spans="2:65" s="1" customFormat="1" ht="22.5" customHeight="1">
      <c r="B620" s="30"/>
      <c r="C620" s="204" t="s">
        <v>1315</v>
      </c>
      <c r="D620" s="204" t="s">
        <v>282</v>
      </c>
      <c r="E620" s="205" t="s">
        <v>1316</v>
      </c>
      <c r="F620" s="206" t="s">
        <v>1317</v>
      </c>
      <c r="G620" s="207" t="s">
        <v>169</v>
      </c>
      <c r="H620" s="208">
        <v>1</v>
      </c>
      <c r="I620" s="209">
        <v>17934</v>
      </c>
      <c r="J620" s="210"/>
      <c r="K620" s="211">
        <f>ROUND(P620*H620,2)</f>
        <v>17934</v>
      </c>
      <c r="L620" s="206" t="s">
        <v>161</v>
      </c>
      <c r="M620" s="212"/>
      <c r="N620" s="213" t="s">
        <v>1</v>
      </c>
      <c r="O620" s="194" t="s">
        <v>41</v>
      </c>
      <c r="P620" s="195">
        <f>I620+J620</f>
        <v>17934</v>
      </c>
      <c r="Q620" s="195">
        <f>ROUND(I620*H620,2)</f>
        <v>17934</v>
      </c>
      <c r="R620" s="195">
        <f>ROUND(J620*H620,2)</f>
        <v>0</v>
      </c>
      <c r="S620" s="55"/>
      <c r="T620" s="196">
        <f>S620*H620</f>
        <v>0</v>
      </c>
      <c r="U620" s="196">
        <v>0</v>
      </c>
      <c r="V620" s="196">
        <f>U620*H620</f>
        <v>0</v>
      </c>
      <c r="W620" s="196">
        <v>0</v>
      </c>
      <c r="X620" s="196">
        <f>W620*H620</f>
        <v>0</v>
      </c>
      <c r="Y620" s="197" t="s">
        <v>1</v>
      </c>
      <c r="AR620" s="12" t="s">
        <v>290</v>
      </c>
      <c r="AT620" s="12" t="s">
        <v>282</v>
      </c>
      <c r="AU620" s="12" t="s">
        <v>72</v>
      </c>
      <c r="AY620" s="12" t="s">
        <v>155</v>
      </c>
      <c r="BE620" s="99">
        <f>IF(O620="základní",K620,0)</f>
        <v>17934</v>
      </c>
      <c r="BF620" s="99">
        <f>IF(O620="snížená",K620,0)</f>
        <v>0</v>
      </c>
      <c r="BG620" s="99">
        <f>IF(O620="zákl. přenesená",K620,0)</f>
        <v>0</v>
      </c>
      <c r="BH620" s="99">
        <f>IF(O620="sníž. přenesená",K620,0)</f>
        <v>0</v>
      </c>
      <c r="BI620" s="99">
        <f>IF(O620="nulová",K620,0)</f>
        <v>0</v>
      </c>
      <c r="BJ620" s="12" t="s">
        <v>80</v>
      </c>
      <c r="BK620" s="99">
        <f>ROUND(P620*H620,2)</f>
        <v>17934</v>
      </c>
      <c r="BL620" s="12" t="s">
        <v>290</v>
      </c>
      <c r="BM620" s="12" t="s">
        <v>1318</v>
      </c>
    </row>
    <row r="621" spans="2:65" s="1" customFormat="1">
      <c r="B621" s="30"/>
      <c r="C621" s="31"/>
      <c r="D621" s="198" t="s">
        <v>164</v>
      </c>
      <c r="E621" s="31"/>
      <c r="F621" s="199" t="s">
        <v>1317</v>
      </c>
      <c r="G621" s="31"/>
      <c r="H621" s="31"/>
      <c r="I621" s="112"/>
      <c r="J621" s="112"/>
      <c r="K621" s="31"/>
      <c r="L621" s="31"/>
      <c r="M621" s="32"/>
      <c r="N621" s="200"/>
      <c r="O621" s="55"/>
      <c r="P621" s="55"/>
      <c r="Q621" s="55"/>
      <c r="R621" s="55"/>
      <c r="S621" s="55"/>
      <c r="T621" s="55"/>
      <c r="U621" s="55"/>
      <c r="V621" s="55"/>
      <c r="W621" s="55"/>
      <c r="X621" s="55"/>
      <c r="Y621" s="56"/>
      <c r="AT621" s="12" t="s">
        <v>164</v>
      </c>
      <c r="AU621" s="12" t="s">
        <v>72</v>
      </c>
    </row>
    <row r="622" spans="2:65" s="1" customFormat="1" ht="22.5" customHeight="1">
      <c r="B622" s="30"/>
      <c r="C622" s="204" t="s">
        <v>1319</v>
      </c>
      <c r="D622" s="204" t="s">
        <v>282</v>
      </c>
      <c r="E622" s="205" t="s">
        <v>1320</v>
      </c>
      <c r="F622" s="206" t="s">
        <v>1321</v>
      </c>
      <c r="G622" s="207" t="s">
        <v>169</v>
      </c>
      <c r="H622" s="208">
        <v>1</v>
      </c>
      <c r="I622" s="209">
        <v>16954</v>
      </c>
      <c r="J622" s="210"/>
      <c r="K622" s="211">
        <f>ROUND(P622*H622,2)</f>
        <v>16954</v>
      </c>
      <c r="L622" s="206" t="s">
        <v>161</v>
      </c>
      <c r="M622" s="212"/>
      <c r="N622" s="213" t="s">
        <v>1</v>
      </c>
      <c r="O622" s="194" t="s">
        <v>41</v>
      </c>
      <c r="P622" s="195">
        <f>I622+J622</f>
        <v>16954</v>
      </c>
      <c r="Q622" s="195">
        <f>ROUND(I622*H622,2)</f>
        <v>16954</v>
      </c>
      <c r="R622" s="195">
        <f>ROUND(J622*H622,2)</f>
        <v>0</v>
      </c>
      <c r="S622" s="55"/>
      <c r="T622" s="196">
        <f>S622*H622</f>
        <v>0</v>
      </c>
      <c r="U622" s="196">
        <v>0</v>
      </c>
      <c r="V622" s="196">
        <f>U622*H622</f>
        <v>0</v>
      </c>
      <c r="W622" s="196">
        <v>0</v>
      </c>
      <c r="X622" s="196">
        <f>W622*H622</f>
        <v>0</v>
      </c>
      <c r="Y622" s="197" t="s">
        <v>1</v>
      </c>
      <c r="AR622" s="12" t="s">
        <v>290</v>
      </c>
      <c r="AT622" s="12" t="s">
        <v>282</v>
      </c>
      <c r="AU622" s="12" t="s">
        <v>72</v>
      </c>
      <c r="AY622" s="12" t="s">
        <v>155</v>
      </c>
      <c r="BE622" s="99">
        <f>IF(O622="základní",K622,0)</f>
        <v>16954</v>
      </c>
      <c r="BF622" s="99">
        <f>IF(O622="snížená",K622,0)</f>
        <v>0</v>
      </c>
      <c r="BG622" s="99">
        <f>IF(O622="zákl. přenesená",K622,0)</f>
        <v>0</v>
      </c>
      <c r="BH622" s="99">
        <f>IF(O622="sníž. přenesená",K622,0)</f>
        <v>0</v>
      </c>
      <c r="BI622" s="99">
        <f>IF(O622="nulová",K622,0)</f>
        <v>0</v>
      </c>
      <c r="BJ622" s="12" t="s">
        <v>80</v>
      </c>
      <c r="BK622" s="99">
        <f>ROUND(P622*H622,2)</f>
        <v>16954</v>
      </c>
      <c r="BL622" s="12" t="s">
        <v>290</v>
      </c>
      <c r="BM622" s="12" t="s">
        <v>1322</v>
      </c>
    </row>
    <row r="623" spans="2:65" s="1" customFormat="1">
      <c r="B623" s="30"/>
      <c r="C623" s="31"/>
      <c r="D623" s="198" t="s">
        <v>164</v>
      </c>
      <c r="E623" s="31"/>
      <c r="F623" s="199" t="s">
        <v>1321</v>
      </c>
      <c r="G623" s="31"/>
      <c r="H623" s="31"/>
      <c r="I623" s="112"/>
      <c r="J623" s="112"/>
      <c r="K623" s="31"/>
      <c r="L623" s="31"/>
      <c r="M623" s="32"/>
      <c r="N623" s="200"/>
      <c r="O623" s="55"/>
      <c r="P623" s="55"/>
      <c r="Q623" s="55"/>
      <c r="R623" s="55"/>
      <c r="S623" s="55"/>
      <c r="T623" s="55"/>
      <c r="U623" s="55"/>
      <c r="V623" s="55"/>
      <c r="W623" s="55"/>
      <c r="X623" s="55"/>
      <c r="Y623" s="56"/>
      <c r="AT623" s="12" t="s">
        <v>164</v>
      </c>
      <c r="AU623" s="12" t="s">
        <v>72</v>
      </c>
    </row>
    <row r="624" spans="2:65" s="1" customFormat="1" ht="22.5" customHeight="1">
      <c r="B624" s="30"/>
      <c r="C624" s="204" t="s">
        <v>1323</v>
      </c>
      <c r="D624" s="204" t="s">
        <v>282</v>
      </c>
      <c r="E624" s="205" t="s">
        <v>1324</v>
      </c>
      <c r="F624" s="206" t="s">
        <v>1325</v>
      </c>
      <c r="G624" s="207" t="s">
        <v>169</v>
      </c>
      <c r="H624" s="208">
        <v>1</v>
      </c>
      <c r="I624" s="209">
        <v>20482</v>
      </c>
      <c r="J624" s="210"/>
      <c r="K624" s="211">
        <f>ROUND(P624*H624,2)</f>
        <v>20482</v>
      </c>
      <c r="L624" s="206" t="s">
        <v>161</v>
      </c>
      <c r="M624" s="212"/>
      <c r="N624" s="213" t="s">
        <v>1</v>
      </c>
      <c r="O624" s="194" t="s">
        <v>41</v>
      </c>
      <c r="P624" s="195">
        <f>I624+J624</f>
        <v>20482</v>
      </c>
      <c r="Q624" s="195">
        <f>ROUND(I624*H624,2)</f>
        <v>20482</v>
      </c>
      <c r="R624" s="195">
        <f>ROUND(J624*H624,2)</f>
        <v>0</v>
      </c>
      <c r="S624" s="55"/>
      <c r="T624" s="196">
        <f>S624*H624</f>
        <v>0</v>
      </c>
      <c r="U624" s="196">
        <v>0</v>
      </c>
      <c r="V624" s="196">
        <f>U624*H624</f>
        <v>0</v>
      </c>
      <c r="W624" s="196">
        <v>0</v>
      </c>
      <c r="X624" s="196">
        <f>W624*H624</f>
        <v>0</v>
      </c>
      <c r="Y624" s="197" t="s">
        <v>1</v>
      </c>
      <c r="AR624" s="12" t="s">
        <v>290</v>
      </c>
      <c r="AT624" s="12" t="s">
        <v>282</v>
      </c>
      <c r="AU624" s="12" t="s">
        <v>72</v>
      </c>
      <c r="AY624" s="12" t="s">
        <v>155</v>
      </c>
      <c r="BE624" s="99">
        <f>IF(O624="základní",K624,0)</f>
        <v>20482</v>
      </c>
      <c r="BF624" s="99">
        <f>IF(O624="snížená",K624,0)</f>
        <v>0</v>
      </c>
      <c r="BG624" s="99">
        <f>IF(O624="zákl. přenesená",K624,0)</f>
        <v>0</v>
      </c>
      <c r="BH624" s="99">
        <f>IF(O624="sníž. přenesená",K624,0)</f>
        <v>0</v>
      </c>
      <c r="BI624" s="99">
        <f>IF(O624="nulová",K624,0)</f>
        <v>0</v>
      </c>
      <c r="BJ624" s="12" t="s">
        <v>80</v>
      </c>
      <c r="BK624" s="99">
        <f>ROUND(P624*H624,2)</f>
        <v>20482</v>
      </c>
      <c r="BL624" s="12" t="s">
        <v>290</v>
      </c>
      <c r="BM624" s="12" t="s">
        <v>1326</v>
      </c>
    </row>
    <row r="625" spans="2:65" s="1" customFormat="1">
      <c r="B625" s="30"/>
      <c r="C625" s="31"/>
      <c r="D625" s="198" t="s">
        <v>164</v>
      </c>
      <c r="E625" s="31"/>
      <c r="F625" s="199" t="s">
        <v>1325</v>
      </c>
      <c r="G625" s="31"/>
      <c r="H625" s="31"/>
      <c r="I625" s="112"/>
      <c r="J625" s="112"/>
      <c r="K625" s="31"/>
      <c r="L625" s="31"/>
      <c r="M625" s="32"/>
      <c r="N625" s="200"/>
      <c r="O625" s="55"/>
      <c r="P625" s="55"/>
      <c r="Q625" s="55"/>
      <c r="R625" s="55"/>
      <c r="S625" s="55"/>
      <c r="T625" s="55"/>
      <c r="U625" s="55"/>
      <c r="V625" s="55"/>
      <c r="W625" s="55"/>
      <c r="X625" s="55"/>
      <c r="Y625" s="56"/>
      <c r="AT625" s="12" t="s">
        <v>164</v>
      </c>
      <c r="AU625" s="12" t="s">
        <v>72</v>
      </c>
    </row>
    <row r="626" spans="2:65" s="1" customFormat="1" ht="22.5" customHeight="1">
      <c r="B626" s="30"/>
      <c r="C626" s="204" t="s">
        <v>1327</v>
      </c>
      <c r="D626" s="204" t="s">
        <v>282</v>
      </c>
      <c r="E626" s="205" t="s">
        <v>1328</v>
      </c>
      <c r="F626" s="206" t="s">
        <v>1329</v>
      </c>
      <c r="G626" s="207" t="s">
        <v>169</v>
      </c>
      <c r="H626" s="208">
        <v>1</v>
      </c>
      <c r="I626" s="209">
        <v>3979</v>
      </c>
      <c r="J626" s="210"/>
      <c r="K626" s="211">
        <f>ROUND(P626*H626,2)</f>
        <v>3979</v>
      </c>
      <c r="L626" s="206" t="s">
        <v>161</v>
      </c>
      <c r="M626" s="212"/>
      <c r="N626" s="213" t="s">
        <v>1</v>
      </c>
      <c r="O626" s="194" t="s">
        <v>41</v>
      </c>
      <c r="P626" s="195">
        <f>I626+J626</f>
        <v>3979</v>
      </c>
      <c r="Q626" s="195">
        <f>ROUND(I626*H626,2)</f>
        <v>3979</v>
      </c>
      <c r="R626" s="195">
        <f>ROUND(J626*H626,2)</f>
        <v>0</v>
      </c>
      <c r="S626" s="55"/>
      <c r="T626" s="196">
        <f>S626*H626</f>
        <v>0</v>
      </c>
      <c r="U626" s="196">
        <v>0</v>
      </c>
      <c r="V626" s="196">
        <f>U626*H626</f>
        <v>0</v>
      </c>
      <c r="W626" s="196">
        <v>0</v>
      </c>
      <c r="X626" s="196">
        <f>W626*H626</f>
        <v>0</v>
      </c>
      <c r="Y626" s="197" t="s">
        <v>1</v>
      </c>
      <c r="AR626" s="12" t="s">
        <v>290</v>
      </c>
      <c r="AT626" s="12" t="s">
        <v>282</v>
      </c>
      <c r="AU626" s="12" t="s">
        <v>72</v>
      </c>
      <c r="AY626" s="12" t="s">
        <v>155</v>
      </c>
      <c r="BE626" s="99">
        <f>IF(O626="základní",K626,0)</f>
        <v>3979</v>
      </c>
      <c r="BF626" s="99">
        <f>IF(O626="snížená",K626,0)</f>
        <v>0</v>
      </c>
      <c r="BG626" s="99">
        <f>IF(O626="zákl. přenesená",K626,0)</f>
        <v>0</v>
      </c>
      <c r="BH626" s="99">
        <f>IF(O626="sníž. přenesená",K626,0)</f>
        <v>0</v>
      </c>
      <c r="BI626" s="99">
        <f>IF(O626="nulová",K626,0)</f>
        <v>0</v>
      </c>
      <c r="BJ626" s="12" t="s">
        <v>80</v>
      </c>
      <c r="BK626" s="99">
        <f>ROUND(P626*H626,2)</f>
        <v>3979</v>
      </c>
      <c r="BL626" s="12" t="s">
        <v>290</v>
      </c>
      <c r="BM626" s="12" t="s">
        <v>1330</v>
      </c>
    </row>
    <row r="627" spans="2:65" s="1" customFormat="1">
      <c r="B627" s="30"/>
      <c r="C627" s="31"/>
      <c r="D627" s="198" t="s">
        <v>164</v>
      </c>
      <c r="E627" s="31"/>
      <c r="F627" s="199" t="s">
        <v>1329</v>
      </c>
      <c r="G627" s="31"/>
      <c r="H627" s="31"/>
      <c r="I627" s="112"/>
      <c r="J627" s="112"/>
      <c r="K627" s="31"/>
      <c r="L627" s="31"/>
      <c r="M627" s="32"/>
      <c r="N627" s="200"/>
      <c r="O627" s="55"/>
      <c r="P627" s="55"/>
      <c r="Q627" s="55"/>
      <c r="R627" s="55"/>
      <c r="S627" s="55"/>
      <c r="T627" s="55"/>
      <c r="U627" s="55"/>
      <c r="V627" s="55"/>
      <c r="W627" s="55"/>
      <c r="X627" s="55"/>
      <c r="Y627" s="56"/>
      <c r="AT627" s="12" t="s">
        <v>164</v>
      </c>
      <c r="AU627" s="12" t="s">
        <v>72</v>
      </c>
    </row>
    <row r="628" spans="2:65" s="1" customFormat="1" ht="22.5" customHeight="1">
      <c r="B628" s="30"/>
      <c r="C628" s="204" t="s">
        <v>1331</v>
      </c>
      <c r="D628" s="204" t="s">
        <v>282</v>
      </c>
      <c r="E628" s="205" t="s">
        <v>1332</v>
      </c>
      <c r="F628" s="206" t="s">
        <v>1333</v>
      </c>
      <c r="G628" s="207" t="s">
        <v>169</v>
      </c>
      <c r="H628" s="208">
        <v>1</v>
      </c>
      <c r="I628" s="209">
        <v>3734</v>
      </c>
      <c r="J628" s="210"/>
      <c r="K628" s="211">
        <f>ROUND(P628*H628,2)</f>
        <v>3734</v>
      </c>
      <c r="L628" s="206" t="s">
        <v>161</v>
      </c>
      <c r="M628" s="212"/>
      <c r="N628" s="213" t="s">
        <v>1</v>
      </c>
      <c r="O628" s="194" t="s">
        <v>41</v>
      </c>
      <c r="P628" s="195">
        <f>I628+J628</f>
        <v>3734</v>
      </c>
      <c r="Q628" s="195">
        <f>ROUND(I628*H628,2)</f>
        <v>3734</v>
      </c>
      <c r="R628" s="195">
        <f>ROUND(J628*H628,2)</f>
        <v>0</v>
      </c>
      <c r="S628" s="55"/>
      <c r="T628" s="196">
        <f>S628*H628</f>
        <v>0</v>
      </c>
      <c r="U628" s="196">
        <v>0</v>
      </c>
      <c r="V628" s="196">
        <f>U628*H628</f>
        <v>0</v>
      </c>
      <c r="W628" s="196">
        <v>0</v>
      </c>
      <c r="X628" s="196">
        <f>W628*H628</f>
        <v>0</v>
      </c>
      <c r="Y628" s="197" t="s">
        <v>1</v>
      </c>
      <c r="AR628" s="12" t="s">
        <v>290</v>
      </c>
      <c r="AT628" s="12" t="s">
        <v>282</v>
      </c>
      <c r="AU628" s="12" t="s">
        <v>72</v>
      </c>
      <c r="AY628" s="12" t="s">
        <v>155</v>
      </c>
      <c r="BE628" s="99">
        <f>IF(O628="základní",K628,0)</f>
        <v>3734</v>
      </c>
      <c r="BF628" s="99">
        <f>IF(O628="snížená",K628,0)</f>
        <v>0</v>
      </c>
      <c r="BG628" s="99">
        <f>IF(O628="zákl. přenesená",K628,0)</f>
        <v>0</v>
      </c>
      <c r="BH628" s="99">
        <f>IF(O628="sníž. přenesená",K628,0)</f>
        <v>0</v>
      </c>
      <c r="BI628" s="99">
        <f>IF(O628="nulová",K628,0)</f>
        <v>0</v>
      </c>
      <c r="BJ628" s="12" t="s">
        <v>80</v>
      </c>
      <c r="BK628" s="99">
        <f>ROUND(P628*H628,2)</f>
        <v>3734</v>
      </c>
      <c r="BL628" s="12" t="s">
        <v>290</v>
      </c>
      <c r="BM628" s="12" t="s">
        <v>1334</v>
      </c>
    </row>
    <row r="629" spans="2:65" s="1" customFormat="1">
      <c r="B629" s="30"/>
      <c r="C629" s="31"/>
      <c r="D629" s="198" t="s">
        <v>164</v>
      </c>
      <c r="E629" s="31"/>
      <c r="F629" s="199" t="s">
        <v>1333</v>
      </c>
      <c r="G629" s="31"/>
      <c r="H629" s="31"/>
      <c r="I629" s="112"/>
      <c r="J629" s="112"/>
      <c r="K629" s="31"/>
      <c r="L629" s="31"/>
      <c r="M629" s="32"/>
      <c r="N629" s="200"/>
      <c r="O629" s="55"/>
      <c r="P629" s="55"/>
      <c r="Q629" s="55"/>
      <c r="R629" s="55"/>
      <c r="S629" s="55"/>
      <c r="T629" s="55"/>
      <c r="U629" s="55"/>
      <c r="V629" s="55"/>
      <c r="W629" s="55"/>
      <c r="X629" s="55"/>
      <c r="Y629" s="56"/>
      <c r="AT629" s="12" t="s">
        <v>164</v>
      </c>
      <c r="AU629" s="12" t="s">
        <v>72</v>
      </c>
    </row>
    <row r="630" spans="2:65" s="1" customFormat="1" ht="22.5" customHeight="1">
      <c r="B630" s="30"/>
      <c r="C630" s="204" t="s">
        <v>1335</v>
      </c>
      <c r="D630" s="204" t="s">
        <v>282</v>
      </c>
      <c r="E630" s="205" t="s">
        <v>1336</v>
      </c>
      <c r="F630" s="206" t="s">
        <v>1337</v>
      </c>
      <c r="G630" s="207" t="s">
        <v>169</v>
      </c>
      <c r="H630" s="208">
        <v>1</v>
      </c>
      <c r="I630" s="209">
        <v>7340</v>
      </c>
      <c r="J630" s="210"/>
      <c r="K630" s="211">
        <f>ROUND(P630*H630,2)</f>
        <v>7340</v>
      </c>
      <c r="L630" s="206" t="s">
        <v>161</v>
      </c>
      <c r="M630" s="212"/>
      <c r="N630" s="213" t="s">
        <v>1</v>
      </c>
      <c r="O630" s="194" t="s">
        <v>41</v>
      </c>
      <c r="P630" s="195">
        <f>I630+J630</f>
        <v>7340</v>
      </c>
      <c r="Q630" s="195">
        <f>ROUND(I630*H630,2)</f>
        <v>7340</v>
      </c>
      <c r="R630" s="195">
        <f>ROUND(J630*H630,2)</f>
        <v>0</v>
      </c>
      <c r="S630" s="55"/>
      <c r="T630" s="196">
        <f>S630*H630</f>
        <v>0</v>
      </c>
      <c r="U630" s="196">
        <v>0</v>
      </c>
      <c r="V630" s="196">
        <f>U630*H630</f>
        <v>0</v>
      </c>
      <c r="W630" s="196">
        <v>0</v>
      </c>
      <c r="X630" s="196">
        <f>W630*H630</f>
        <v>0</v>
      </c>
      <c r="Y630" s="197" t="s">
        <v>1</v>
      </c>
      <c r="AR630" s="12" t="s">
        <v>290</v>
      </c>
      <c r="AT630" s="12" t="s">
        <v>282</v>
      </c>
      <c r="AU630" s="12" t="s">
        <v>72</v>
      </c>
      <c r="AY630" s="12" t="s">
        <v>155</v>
      </c>
      <c r="BE630" s="99">
        <f>IF(O630="základní",K630,0)</f>
        <v>7340</v>
      </c>
      <c r="BF630" s="99">
        <f>IF(O630="snížená",K630,0)</f>
        <v>0</v>
      </c>
      <c r="BG630" s="99">
        <f>IF(O630="zákl. přenesená",K630,0)</f>
        <v>0</v>
      </c>
      <c r="BH630" s="99">
        <f>IF(O630="sníž. přenesená",K630,0)</f>
        <v>0</v>
      </c>
      <c r="BI630" s="99">
        <f>IF(O630="nulová",K630,0)</f>
        <v>0</v>
      </c>
      <c r="BJ630" s="12" t="s">
        <v>80</v>
      </c>
      <c r="BK630" s="99">
        <f>ROUND(P630*H630,2)</f>
        <v>7340</v>
      </c>
      <c r="BL630" s="12" t="s">
        <v>290</v>
      </c>
      <c r="BM630" s="12" t="s">
        <v>1338</v>
      </c>
    </row>
    <row r="631" spans="2:65" s="1" customFormat="1">
      <c r="B631" s="30"/>
      <c r="C631" s="31"/>
      <c r="D631" s="198" t="s">
        <v>164</v>
      </c>
      <c r="E631" s="31"/>
      <c r="F631" s="199" t="s">
        <v>1337</v>
      </c>
      <c r="G631" s="31"/>
      <c r="H631" s="31"/>
      <c r="I631" s="112"/>
      <c r="J631" s="112"/>
      <c r="K631" s="31"/>
      <c r="L631" s="31"/>
      <c r="M631" s="32"/>
      <c r="N631" s="200"/>
      <c r="O631" s="55"/>
      <c r="P631" s="55"/>
      <c r="Q631" s="55"/>
      <c r="R631" s="55"/>
      <c r="S631" s="55"/>
      <c r="T631" s="55"/>
      <c r="U631" s="55"/>
      <c r="V631" s="55"/>
      <c r="W631" s="55"/>
      <c r="X631" s="55"/>
      <c r="Y631" s="56"/>
      <c r="AT631" s="12" t="s">
        <v>164</v>
      </c>
      <c r="AU631" s="12" t="s">
        <v>72</v>
      </c>
    </row>
    <row r="632" spans="2:65" s="1" customFormat="1" ht="22.5" customHeight="1">
      <c r="B632" s="30"/>
      <c r="C632" s="204" t="s">
        <v>1339</v>
      </c>
      <c r="D632" s="204" t="s">
        <v>282</v>
      </c>
      <c r="E632" s="205" t="s">
        <v>1340</v>
      </c>
      <c r="F632" s="206" t="s">
        <v>1341</v>
      </c>
      <c r="G632" s="207" t="s">
        <v>169</v>
      </c>
      <c r="H632" s="208">
        <v>1</v>
      </c>
      <c r="I632" s="209">
        <v>9300</v>
      </c>
      <c r="J632" s="210"/>
      <c r="K632" s="211">
        <f>ROUND(P632*H632,2)</f>
        <v>9300</v>
      </c>
      <c r="L632" s="206" t="s">
        <v>161</v>
      </c>
      <c r="M632" s="212"/>
      <c r="N632" s="213" t="s">
        <v>1</v>
      </c>
      <c r="O632" s="194" t="s">
        <v>41</v>
      </c>
      <c r="P632" s="195">
        <f>I632+J632</f>
        <v>9300</v>
      </c>
      <c r="Q632" s="195">
        <f>ROUND(I632*H632,2)</f>
        <v>9300</v>
      </c>
      <c r="R632" s="195">
        <f>ROUND(J632*H632,2)</f>
        <v>0</v>
      </c>
      <c r="S632" s="55"/>
      <c r="T632" s="196">
        <f>S632*H632</f>
        <v>0</v>
      </c>
      <c r="U632" s="196">
        <v>0</v>
      </c>
      <c r="V632" s="196">
        <f>U632*H632</f>
        <v>0</v>
      </c>
      <c r="W632" s="196">
        <v>0</v>
      </c>
      <c r="X632" s="196">
        <f>W632*H632</f>
        <v>0</v>
      </c>
      <c r="Y632" s="197" t="s">
        <v>1</v>
      </c>
      <c r="AR632" s="12" t="s">
        <v>290</v>
      </c>
      <c r="AT632" s="12" t="s">
        <v>282</v>
      </c>
      <c r="AU632" s="12" t="s">
        <v>72</v>
      </c>
      <c r="AY632" s="12" t="s">
        <v>155</v>
      </c>
      <c r="BE632" s="99">
        <f>IF(O632="základní",K632,0)</f>
        <v>9300</v>
      </c>
      <c r="BF632" s="99">
        <f>IF(O632="snížená",K632,0)</f>
        <v>0</v>
      </c>
      <c r="BG632" s="99">
        <f>IF(O632="zákl. přenesená",K632,0)</f>
        <v>0</v>
      </c>
      <c r="BH632" s="99">
        <f>IF(O632="sníž. přenesená",K632,0)</f>
        <v>0</v>
      </c>
      <c r="BI632" s="99">
        <f>IF(O632="nulová",K632,0)</f>
        <v>0</v>
      </c>
      <c r="BJ632" s="12" t="s">
        <v>80</v>
      </c>
      <c r="BK632" s="99">
        <f>ROUND(P632*H632,2)</f>
        <v>9300</v>
      </c>
      <c r="BL632" s="12" t="s">
        <v>290</v>
      </c>
      <c r="BM632" s="12" t="s">
        <v>1342</v>
      </c>
    </row>
    <row r="633" spans="2:65" s="1" customFormat="1">
      <c r="B633" s="30"/>
      <c r="C633" s="31"/>
      <c r="D633" s="198" t="s">
        <v>164</v>
      </c>
      <c r="E633" s="31"/>
      <c r="F633" s="199" t="s">
        <v>1341</v>
      </c>
      <c r="G633" s="31"/>
      <c r="H633" s="31"/>
      <c r="I633" s="112"/>
      <c r="J633" s="112"/>
      <c r="K633" s="31"/>
      <c r="L633" s="31"/>
      <c r="M633" s="32"/>
      <c r="N633" s="200"/>
      <c r="O633" s="55"/>
      <c r="P633" s="55"/>
      <c r="Q633" s="55"/>
      <c r="R633" s="55"/>
      <c r="S633" s="55"/>
      <c r="T633" s="55"/>
      <c r="U633" s="55"/>
      <c r="V633" s="55"/>
      <c r="W633" s="55"/>
      <c r="X633" s="55"/>
      <c r="Y633" s="56"/>
      <c r="AT633" s="12" t="s">
        <v>164</v>
      </c>
      <c r="AU633" s="12" t="s">
        <v>72</v>
      </c>
    </row>
    <row r="634" spans="2:65" s="1" customFormat="1" ht="22.5" customHeight="1">
      <c r="B634" s="30"/>
      <c r="C634" s="204" t="s">
        <v>1343</v>
      </c>
      <c r="D634" s="204" t="s">
        <v>282</v>
      </c>
      <c r="E634" s="205" t="s">
        <v>1344</v>
      </c>
      <c r="F634" s="206" t="s">
        <v>1345</v>
      </c>
      <c r="G634" s="207" t="s">
        <v>169</v>
      </c>
      <c r="H634" s="208">
        <v>1</v>
      </c>
      <c r="I634" s="209">
        <v>3587</v>
      </c>
      <c r="J634" s="210"/>
      <c r="K634" s="211">
        <f>ROUND(P634*H634,2)</f>
        <v>3587</v>
      </c>
      <c r="L634" s="206" t="s">
        <v>161</v>
      </c>
      <c r="M634" s="212"/>
      <c r="N634" s="213" t="s">
        <v>1</v>
      </c>
      <c r="O634" s="194" t="s">
        <v>41</v>
      </c>
      <c r="P634" s="195">
        <f>I634+J634</f>
        <v>3587</v>
      </c>
      <c r="Q634" s="195">
        <f>ROUND(I634*H634,2)</f>
        <v>3587</v>
      </c>
      <c r="R634" s="195">
        <f>ROUND(J634*H634,2)</f>
        <v>0</v>
      </c>
      <c r="S634" s="55"/>
      <c r="T634" s="196">
        <f>S634*H634</f>
        <v>0</v>
      </c>
      <c r="U634" s="196">
        <v>0</v>
      </c>
      <c r="V634" s="196">
        <f>U634*H634</f>
        <v>0</v>
      </c>
      <c r="W634" s="196">
        <v>0</v>
      </c>
      <c r="X634" s="196">
        <f>W634*H634</f>
        <v>0</v>
      </c>
      <c r="Y634" s="197" t="s">
        <v>1</v>
      </c>
      <c r="AR634" s="12" t="s">
        <v>290</v>
      </c>
      <c r="AT634" s="12" t="s">
        <v>282</v>
      </c>
      <c r="AU634" s="12" t="s">
        <v>72</v>
      </c>
      <c r="AY634" s="12" t="s">
        <v>155</v>
      </c>
      <c r="BE634" s="99">
        <f>IF(O634="základní",K634,0)</f>
        <v>3587</v>
      </c>
      <c r="BF634" s="99">
        <f>IF(O634="snížená",K634,0)</f>
        <v>0</v>
      </c>
      <c r="BG634" s="99">
        <f>IF(O634="zákl. přenesená",K634,0)</f>
        <v>0</v>
      </c>
      <c r="BH634" s="99">
        <f>IF(O634="sníž. přenesená",K634,0)</f>
        <v>0</v>
      </c>
      <c r="BI634" s="99">
        <f>IF(O634="nulová",K634,0)</f>
        <v>0</v>
      </c>
      <c r="BJ634" s="12" t="s">
        <v>80</v>
      </c>
      <c r="BK634" s="99">
        <f>ROUND(P634*H634,2)</f>
        <v>3587</v>
      </c>
      <c r="BL634" s="12" t="s">
        <v>290</v>
      </c>
      <c r="BM634" s="12" t="s">
        <v>1346</v>
      </c>
    </row>
    <row r="635" spans="2:65" s="1" customFormat="1">
      <c r="B635" s="30"/>
      <c r="C635" s="31"/>
      <c r="D635" s="198" t="s">
        <v>164</v>
      </c>
      <c r="E635" s="31"/>
      <c r="F635" s="199" t="s">
        <v>1345</v>
      </c>
      <c r="G635" s="31"/>
      <c r="H635" s="31"/>
      <c r="I635" s="112"/>
      <c r="J635" s="112"/>
      <c r="K635" s="31"/>
      <c r="L635" s="31"/>
      <c r="M635" s="32"/>
      <c r="N635" s="200"/>
      <c r="O635" s="55"/>
      <c r="P635" s="55"/>
      <c r="Q635" s="55"/>
      <c r="R635" s="55"/>
      <c r="S635" s="55"/>
      <c r="T635" s="55"/>
      <c r="U635" s="55"/>
      <c r="V635" s="55"/>
      <c r="W635" s="55"/>
      <c r="X635" s="55"/>
      <c r="Y635" s="56"/>
      <c r="AT635" s="12" t="s">
        <v>164</v>
      </c>
      <c r="AU635" s="12" t="s">
        <v>72</v>
      </c>
    </row>
    <row r="636" spans="2:65" s="1" customFormat="1" ht="22.5" customHeight="1">
      <c r="B636" s="30"/>
      <c r="C636" s="204" t="s">
        <v>1347</v>
      </c>
      <c r="D636" s="204" t="s">
        <v>282</v>
      </c>
      <c r="E636" s="205" t="s">
        <v>1348</v>
      </c>
      <c r="F636" s="206" t="s">
        <v>1349</v>
      </c>
      <c r="G636" s="207" t="s">
        <v>169</v>
      </c>
      <c r="H636" s="208">
        <v>1</v>
      </c>
      <c r="I636" s="209">
        <v>10682</v>
      </c>
      <c r="J636" s="210"/>
      <c r="K636" s="211">
        <f>ROUND(P636*H636,2)</f>
        <v>10682</v>
      </c>
      <c r="L636" s="206" t="s">
        <v>161</v>
      </c>
      <c r="M636" s="212"/>
      <c r="N636" s="213" t="s">
        <v>1</v>
      </c>
      <c r="O636" s="194" t="s">
        <v>41</v>
      </c>
      <c r="P636" s="195">
        <f>I636+J636</f>
        <v>10682</v>
      </c>
      <c r="Q636" s="195">
        <f>ROUND(I636*H636,2)</f>
        <v>10682</v>
      </c>
      <c r="R636" s="195">
        <f>ROUND(J636*H636,2)</f>
        <v>0</v>
      </c>
      <c r="S636" s="55"/>
      <c r="T636" s="196">
        <f>S636*H636</f>
        <v>0</v>
      </c>
      <c r="U636" s="196">
        <v>0</v>
      </c>
      <c r="V636" s="196">
        <f>U636*H636</f>
        <v>0</v>
      </c>
      <c r="W636" s="196">
        <v>0</v>
      </c>
      <c r="X636" s="196">
        <f>W636*H636</f>
        <v>0</v>
      </c>
      <c r="Y636" s="197" t="s">
        <v>1</v>
      </c>
      <c r="AR636" s="12" t="s">
        <v>290</v>
      </c>
      <c r="AT636" s="12" t="s">
        <v>282</v>
      </c>
      <c r="AU636" s="12" t="s">
        <v>72</v>
      </c>
      <c r="AY636" s="12" t="s">
        <v>155</v>
      </c>
      <c r="BE636" s="99">
        <f>IF(O636="základní",K636,0)</f>
        <v>10682</v>
      </c>
      <c r="BF636" s="99">
        <f>IF(O636="snížená",K636,0)</f>
        <v>0</v>
      </c>
      <c r="BG636" s="99">
        <f>IF(O636="zákl. přenesená",K636,0)</f>
        <v>0</v>
      </c>
      <c r="BH636" s="99">
        <f>IF(O636="sníž. přenesená",K636,0)</f>
        <v>0</v>
      </c>
      <c r="BI636" s="99">
        <f>IF(O636="nulová",K636,0)</f>
        <v>0</v>
      </c>
      <c r="BJ636" s="12" t="s">
        <v>80</v>
      </c>
      <c r="BK636" s="99">
        <f>ROUND(P636*H636,2)</f>
        <v>10682</v>
      </c>
      <c r="BL636" s="12" t="s">
        <v>290</v>
      </c>
      <c r="BM636" s="12" t="s">
        <v>1350</v>
      </c>
    </row>
    <row r="637" spans="2:65" s="1" customFormat="1">
      <c r="B637" s="30"/>
      <c r="C637" s="31"/>
      <c r="D637" s="198" t="s">
        <v>164</v>
      </c>
      <c r="E637" s="31"/>
      <c r="F637" s="199" t="s">
        <v>1349</v>
      </c>
      <c r="G637" s="31"/>
      <c r="H637" s="31"/>
      <c r="I637" s="112"/>
      <c r="J637" s="112"/>
      <c r="K637" s="31"/>
      <c r="L637" s="31"/>
      <c r="M637" s="32"/>
      <c r="N637" s="200"/>
      <c r="O637" s="55"/>
      <c r="P637" s="55"/>
      <c r="Q637" s="55"/>
      <c r="R637" s="55"/>
      <c r="S637" s="55"/>
      <c r="T637" s="55"/>
      <c r="U637" s="55"/>
      <c r="V637" s="55"/>
      <c r="W637" s="55"/>
      <c r="X637" s="55"/>
      <c r="Y637" s="56"/>
      <c r="AT637" s="12" t="s">
        <v>164</v>
      </c>
      <c r="AU637" s="12" t="s">
        <v>72</v>
      </c>
    </row>
    <row r="638" spans="2:65" s="1" customFormat="1" ht="22.5" customHeight="1">
      <c r="B638" s="30"/>
      <c r="C638" s="204" t="s">
        <v>1351</v>
      </c>
      <c r="D638" s="204" t="s">
        <v>282</v>
      </c>
      <c r="E638" s="205" t="s">
        <v>1352</v>
      </c>
      <c r="F638" s="206" t="s">
        <v>1353</v>
      </c>
      <c r="G638" s="207" t="s">
        <v>169</v>
      </c>
      <c r="H638" s="208">
        <v>1</v>
      </c>
      <c r="I638" s="209">
        <v>5968</v>
      </c>
      <c r="J638" s="210"/>
      <c r="K638" s="211">
        <f>ROUND(P638*H638,2)</f>
        <v>5968</v>
      </c>
      <c r="L638" s="206" t="s">
        <v>161</v>
      </c>
      <c r="M638" s="212"/>
      <c r="N638" s="213" t="s">
        <v>1</v>
      </c>
      <c r="O638" s="194" t="s">
        <v>41</v>
      </c>
      <c r="P638" s="195">
        <f>I638+J638</f>
        <v>5968</v>
      </c>
      <c r="Q638" s="195">
        <f>ROUND(I638*H638,2)</f>
        <v>5968</v>
      </c>
      <c r="R638" s="195">
        <f>ROUND(J638*H638,2)</f>
        <v>0</v>
      </c>
      <c r="S638" s="55"/>
      <c r="T638" s="196">
        <f>S638*H638</f>
        <v>0</v>
      </c>
      <c r="U638" s="196">
        <v>0</v>
      </c>
      <c r="V638" s="196">
        <f>U638*H638</f>
        <v>0</v>
      </c>
      <c r="W638" s="196">
        <v>0</v>
      </c>
      <c r="X638" s="196">
        <f>W638*H638</f>
        <v>0</v>
      </c>
      <c r="Y638" s="197" t="s">
        <v>1</v>
      </c>
      <c r="AR638" s="12" t="s">
        <v>290</v>
      </c>
      <c r="AT638" s="12" t="s">
        <v>282</v>
      </c>
      <c r="AU638" s="12" t="s">
        <v>72</v>
      </c>
      <c r="AY638" s="12" t="s">
        <v>155</v>
      </c>
      <c r="BE638" s="99">
        <f>IF(O638="základní",K638,0)</f>
        <v>5968</v>
      </c>
      <c r="BF638" s="99">
        <f>IF(O638="snížená",K638,0)</f>
        <v>0</v>
      </c>
      <c r="BG638" s="99">
        <f>IF(O638="zákl. přenesená",K638,0)</f>
        <v>0</v>
      </c>
      <c r="BH638" s="99">
        <f>IF(O638="sníž. přenesená",K638,0)</f>
        <v>0</v>
      </c>
      <c r="BI638" s="99">
        <f>IF(O638="nulová",K638,0)</f>
        <v>0</v>
      </c>
      <c r="BJ638" s="12" t="s">
        <v>80</v>
      </c>
      <c r="BK638" s="99">
        <f>ROUND(P638*H638,2)</f>
        <v>5968</v>
      </c>
      <c r="BL638" s="12" t="s">
        <v>290</v>
      </c>
      <c r="BM638" s="12" t="s">
        <v>1354</v>
      </c>
    </row>
    <row r="639" spans="2:65" s="1" customFormat="1">
      <c r="B639" s="30"/>
      <c r="C639" s="31"/>
      <c r="D639" s="198" t="s">
        <v>164</v>
      </c>
      <c r="E639" s="31"/>
      <c r="F639" s="199" t="s">
        <v>1353</v>
      </c>
      <c r="G639" s="31"/>
      <c r="H639" s="31"/>
      <c r="I639" s="112"/>
      <c r="J639" s="112"/>
      <c r="K639" s="31"/>
      <c r="L639" s="31"/>
      <c r="M639" s="32"/>
      <c r="N639" s="200"/>
      <c r="O639" s="55"/>
      <c r="P639" s="55"/>
      <c r="Q639" s="55"/>
      <c r="R639" s="55"/>
      <c r="S639" s="55"/>
      <c r="T639" s="55"/>
      <c r="U639" s="55"/>
      <c r="V639" s="55"/>
      <c r="W639" s="55"/>
      <c r="X639" s="55"/>
      <c r="Y639" s="56"/>
      <c r="AT639" s="12" t="s">
        <v>164</v>
      </c>
      <c r="AU639" s="12" t="s">
        <v>72</v>
      </c>
    </row>
    <row r="640" spans="2:65" s="1" customFormat="1" ht="22.5" customHeight="1">
      <c r="B640" s="30"/>
      <c r="C640" s="204" t="s">
        <v>1355</v>
      </c>
      <c r="D640" s="204" t="s">
        <v>282</v>
      </c>
      <c r="E640" s="205" t="s">
        <v>1356</v>
      </c>
      <c r="F640" s="206" t="s">
        <v>1357</v>
      </c>
      <c r="G640" s="207" t="s">
        <v>169</v>
      </c>
      <c r="H640" s="208">
        <v>1</v>
      </c>
      <c r="I640" s="209">
        <v>695</v>
      </c>
      <c r="J640" s="210"/>
      <c r="K640" s="211">
        <f>ROUND(P640*H640,2)</f>
        <v>695</v>
      </c>
      <c r="L640" s="206" t="s">
        <v>161</v>
      </c>
      <c r="M640" s="212"/>
      <c r="N640" s="213" t="s">
        <v>1</v>
      </c>
      <c r="O640" s="194" t="s">
        <v>41</v>
      </c>
      <c r="P640" s="195">
        <f>I640+J640</f>
        <v>695</v>
      </c>
      <c r="Q640" s="195">
        <f>ROUND(I640*H640,2)</f>
        <v>695</v>
      </c>
      <c r="R640" s="195">
        <f>ROUND(J640*H640,2)</f>
        <v>0</v>
      </c>
      <c r="S640" s="55"/>
      <c r="T640" s="196">
        <f>S640*H640</f>
        <v>0</v>
      </c>
      <c r="U640" s="196">
        <v>0</v>
      </c>
      <c r="V640" s="196">
        <f>U640*H640</f>
        <v>0</v>
      </c>
      <c r="W640" s="196">
        <v>0</v>
      </c>
      <c r="X640" s="196">
        <f>W640*H640</f>
        <v>0</v>
      </c>
      <c r="Y640" s="197" t="s">
        <v>1</v>
      </c>
      <c r="AR640" s="12" t="s">
        <v>290</v>
      </c>
      <c r="AT640" s="12" t="s">
        <v>282</v>
      </c>
      <c r="AU640" s="12" t="s">
        <v>72</v>
      </c>
      <c r="AY640" s="12" t="s">
        <v>155</v>
      </c>
      <c r="BE640" s="99">
        <f>IF(O640="základní",K640,0)</f>
        <v>695</v>
      </c>
      <c r="BF640" s="99">
        <f>IF(O640="snížená",K640,0)</f>
        <v>0</v>
      </c>
      <c r="BG640" s="99">
        <f>IF(O640="zákl. přenesená",K640,0)</f>
        <v>0</v>
      </c>
      <c r="BH640" s="99">
        <f>IF(O640="sníž. přenesená",K640,0)</f>
        <v>0</v>
      </c>
      <c r="BI640" s="99">
        <f>IF(O640="nulová",K640,0)</f>
        <v>0</v>
      </c>
      <c r="BJ640" s="12" t="s">
        <v>80</v>
      </c>
      <c r="BK640" s="99">
        <f>ROUND(P640*H640,2)</f>
        <v>695</v>
      </c>
      <c r="BL640" s="12" t="s">
        <v>290</v>
      </c>
      <c r="BM640" s="12" t="s">
        <v>1358</v>
      </c>
    </row>
    <row r="641" spans="2:65" s="1" customFormat="1">
      <c r="B641" s="30"/>
      <c r="C641" s="31"/>
      <c r="D641" s="198" t="s">
        <v>164</v>
      </c>
      <c r="E641" s="31"/>
      <c r="F641" s="199" t="s">
        <v>1357</v>
      </c>
      <c r="G641" s="31"/>
      <c r="H641" s="31"/>
      <c r="I641" s="112"/>
      <c r="J641" s="112"/>
      <c r="K641" s="31"/>
      <c r="L641" s="31"/>
      <c r="M641" s="32"/>
      <c r="N641" s="200"/>
      <c r="O641" s="55"/>
      <c r="P641" s="55"/>
      <c r="Q641" s="55"/>
      <c r="R641" s="55"/>
      <c r="S641" s="55"/>
      <c r="T641" s="55"/>
      <c r="U641" s="55"/>
      <c r="V641" s="55"/>
      <c r="W641" s="55"/>
      <c r="X641" s="55"/>
      <c r="Y641" s="56"/>
      <c r="AT641" s="12" t="s">
        <v>164</v>
      </c>
      <c r="AU641" s="12" t="s">
        <v>72</v>
      </c>
    </row>
    <row r="642" spans="2:65" s="1" customFormat="1" ht="22.5" customHeight="1">
      <c r="B642" s="30"/>
      <c r="C642" s="204" t="s">
        <v>1359</v>
      </c>
      <c r="D642" s="204" t="s">
        <v>282</v>
      </c>
      <c r="E642" s="205" t="s">
        <v>1360</v>
      </c>
      <c r="F642" s="206" t="s">
        <v>1361</v>
      </c>
      <c r="G642" s="207" t="s">
        <v>169</v>
      </c>
      <c r="H642" s="208">
        <v>1</v>
      </c>
      <c r="I642" s="209">
        <v>637</v>
      </c>
      <c r="J642" s="210"/>
      <c r="K642" s="211">
        <f>ROUND(P642*H642,2)</f>
        <v>637</v>
      </c>
      <c r="L642" s="206" t="s">
        <v>161</v>
      </c>
      <c r="M642" s="212"/>
      <c r="N642" s="213" t="s">
        <v>1</v>
      </c>
      <c r="O642" s="194" t="s">
        <v>41</v>
      </c>
      <c r="P642" s="195">
        <f>I642+J642</f>
        <v>637</v>
      </c>
      <c r="Q642" s="195">
        <f>ROUND(I642*H642,2)</f>
        <v>637</v>
      </c>
      <c r="R642" s="195">
        <f>ROUND(J642*H642,2)</f>
        <v>0</v>
      </c>
      <c r="S642" s="55"/>
      <c r="T642" s="196">
        <f>S642*H642</f>
        <v>0</v>
      </c>
      <c r="U642" s="196">
        <v>0</v>
      </c>
      <c r="V642" s="196">
        <f>U642*H642</f>
        <v>0</v>
      </c>
      <c r="W642" s="196">
        <v>0</v>
      </c>
      <c r="X642" s="196">
        <f>W642*H642</f>
        <v>0</v>
      </c>
      <c r="Y642" s="197" t="s">
        <v>1</v>
      </c>
      <c r="AR642" s="12" t="s">
        <v>290</v>
      </c>
      <c r="AT642" s="12" t="s">
        <v>282</v>
      </c>
      <c r="AU642" s="12" t="s">
        <v>72</v>
      </c>
      <c r="AY642" s="12" t="s">
        <v>155</v>
      </c>
      <c r="BE642" s="99">
        <f>IF(O642="základní",K642,0)</f>
        <v>637</v>
      </c>
      <c r="BF642" s="99">
        <f>IF(O642="snížená",K642,0)</f>
        <v>0</v>
      </c>
      <c r="BG642" s="99">
        <f>IF(O642="zákl. přenesená",K642,0)</f>
        <v>0</v>
      </c>
      <c r="BH642" s="99">
        <f>IF(O642="sníž. přenesená",K642,0)</f>
        <v>0</v>
      </c>
      <c r="BI642" s="99">
        <f>IF(O642="nulová",K642,0)</f>
        <v>0</v>
      </c>
      <c r="BJ642" s="12" t="s">
        <v>80</v>
      </c>
      <c r="BK642" s="99">
        <f>ROUND(P642*H642,2)</f>
        <v>637</v>
      </c>
      <c r="BL642" s="12" t="s">
        <v>290</v>
      </c>
      <c r="BM642" s="12" t="s">
        <v>1362</v>
      </c>
    </row>
    <row r="643" spans="2:65" s="1" customFormat="1">
      <c r="B643" s="30"/>
      <c r="C643" s="31"/>
      <c r="D643" s="198" t="s">
        <v>164</v>
      </c>
      <c r="E643" s="31"/>
      <c r="F643" s="199" t="s">
        <v>1361</v>
      </c>
      <c r="G643" s="31"/>
      <c r="H643" s="31"/>
      <c r="I643" s="112"/>
      <c r="J643" s="112"/>
      <c r="K643" s="31"/>
      <c r="L643" s="31"/>
      <c r="M643" s="32"/>
      <c r="N643" s="200"/>
      <c r="O643" s="55"/>
      <c r="P643" s="55"/>
      <c r="Q643" s="55"/>
      <c r="R643" s="55"/>
      <c r="S643" s="55"/>
      <c r="T643" s="55"/>
      <c r="U643" s="55"/>
      <c r="V643" s="55"/>
      <c r="W643" s="55"/>
      <c r="X643" s="55"/>
      <c r="Y643" s="56"/>
      <c r="AT643" s="12" t="s">
        <v>164</v>
      </c>
      <c r="AU643" s="12" t="s">
        <v>72</v>
      </c>
    </row>
    <row r="644" spans="2:65" s="1" customFormat="1" ht="22.5" customHeight="1">
      <c r="B644" s="30"/>
      <c r="C644" s="204" t="s">
        <v>1363</v>
      </c>
      <c r="D644" s="204" t="s">
        <v>282</v>
      </c>
      <c r="E644" s="205" t="s">
        <v>1364</v>
      </c>
      <c r="F644" s="206" t="s">
        <v>1365</v>
      </c>
      <c r="G644" s="207" t="s">
        <v>169</v>
      </c>
      <c r="H644" s="208">
        <v>1</v>
      </c>
      <c r="I644" s="209">
        <v>436</v>
      </c>
      <c r="J644" s="210"/>
      <c r="K644" s="211">
        <f>ROUND(P644*H644,2)</f>
        <v>436</v>
      </c>
      <c r="L644" s="206" t="s">
        <v>161</v>
      </c>
      <c r="M644" s="212"/>
      <c r="N644" s="213" t="s">
        <v>1</v>
      </c>
      <c r="O644" s="194" t="s">
        <v>41</v>
      </c>
      <c r="P644" s="195">
        <f>I644+J644</f>
        <v>436</v>
      </c>
      <c r="Q644" s="195">
        <f>ROUND(I644*H644,2)</f>
        <v>436</v>
      </c>
      <c r="R644" s="195">
        <f>ROUND(J644*H644,2)</f>
        <v>0</v>
      </c>
      <c r="S644" s="55"/>
      <c r="T644" s="196">
        <f>S644*H644</f>
        <v>0</v>
      </c>
      <c r="U644" s="196">
        <v>0</v>
      </c>
      <c r="V644" s="196">
        <f>U644*H644</f>
        <v>0</v>
      </c>
      <c r="W644" s="196">
        <v>0</v>
      </c>
      <c r="X644" s="196">
        <f>W644*H644</f>
        <v>0</v>
      </c>
      <c r="Y644" s="197" t="s">
        <v>1</v>
      </c>
      <c r="AR644" s="12" t="s">
        <v>290</v>
      </c>
      <c r="AT644" s="12" t="s">
        <v>282</v>
      </c>
      <c r="AU644" s="12" t="s">
        <v>72</v>
      </c>
      <c r="AY644" s="12" t="s">
        <v>155</v>
      </c>
      <c r="BE644" s="99">
        <f>IF(O644="základní",K644,0)</f>
        <v>436</v>
      </c>
      <c r="BF644" s="99">
        <f>IF(O644="snížená",K644,0)</f>
        <v>0</v>
      </c>
      <c r="BG644" s="99">
        <f>IF(O644="zákl. přenesená",K644,0)</f>
        <v>0</v>
      </c>
      <c r="BH644" s="99">
        <f>IF(O644="sníž. přenesená",K644,0)</f>
        <v>0</v>
      </c>
      <c r="BI644" s="99">
        <f>IF(O644="nulová",K644,0)</f>
        <v>0</v>
      </c>
      <c r="BJ644" s="12" t="s">
        <v>80</v>
      </c>
      <c r="BK644" s="99">
        <f>ROUND(P644*H644,2)</f>
        <v>436</v>
      </c>
      <c r="BL644" s="12" t="s">
        <v>290</v>
      </c>
      <c r="BM644" s="12" t="s">
        <v>1366</v>
      </c>
    </row>
    <row r="645" spans="2:65" s="1" customFormat="1">
      <c r="B645" s="30"/>
      <c r="C645" s="31"/>
      <c r="D645" s="198" t="s">
        <v>164</v>
      </c>
      <c r="E645" s="31"/>
      <c r="F645" s="199" t="s">
        <v>1365</v>
      </c>
      <c r="G645" s="31"/>
      <c r="H645" s="31"/>
      <c r="I645" s="112"/>
      <c r="J645" s="112"/>
      <c r="K645" s="31"/>
      <c r="L645" s="31"/>
      <c r="M645" s="32"/>
      <c r="N645" s="200"/>
      <c r="O645" s="55"/>
      <c r="P645" s="55"/>
      <c r="Q645" s="55"/>
      <c r="R645" s="55"/>
      <c r="S645" s="55"/>
      <c r="T645" s="55"/>
      <c r="U645" s="55"/>
      <c r="V645" s="55"/>
      <c r="W645" s="55"/>
      <c r="X645" s="55"/>
      <c r="Y645" s="56"/>
      <c r="AT645" s="12" t="s">
        <v>164</v>
      </c>
      <c r="AU645" s="12" t="s">
        <v>72</v>
      </c>
    </row>
    <row r="646" spans="2:65" s="1" customFormat="1" ht="22.5" customHeight="1">
      <c r="B646" s="30"/>
      <c r="C646" s="204" t="s">
        <v>1367</v>
      </c>
      <c r="D646" s="204" t="s">
        <v>282</v>
      </c>
      <c r="E646" s="205" t="s">
        <v>1368</v>
      </c>
      <c r="F646" s="206" t="s">
        <v>1369</v>
      </c>
      <c r="G646" s="207" t="s">
        <v>169</v>
      </c>
      <c r="H646" s="208">
        <v>1</v>
      </c>
      <c r="I646" s="209">
        <v>1470</v>
      </c>
      <c r="J646" s="210"/>
      <c r="K646" s="211">
        <f>ROUND(P646*H646,2)</f>
        <v>1470</v>
      </c>
      <c r="L646" s="206" t="s">
        <v>161</v>
      </c>
      <c r="M646" s="212"/>
      <c r="N646" s="213" t="s">
        <v>1</v>
      </c>
      <c r="O646" s="194" t="s">
        <v>41</v>
      </c>
      <c r="P646" s="195">
        <f>I646+J646</f>
        <v>1470</v>
      </c>
      <c r="Q646" s="195">
        <f>ROUND(I646*H646,2)</f>
        <v>1470</v>
      </c>
      <c r="R646" s="195">
        <f>ROUND(J646*H646,2)</f>
        <v>0</v>
      </c>
      <c r="S646" s="55"/>
      <c r="T646" s="196">
        <f>S646*H646</f>
        <v>0</v>
      </c>
      <c r="U646" s="196">
        <v>0</v>
      </c>
      <c r="V646" s="196">
        <f>U646*H646</f>
        <v>0</v>
      </c>
      <c r="W646" s="196">
        <v>0</v>
      </c>
      <c r="X646" s="196">
        <f>W646*H646</f>
        <v>0</v>
      </c>
      <c r="Y646" s="197" t="s">
        <v>1</v>
      </c>
      <c r="AR646" s="12" t="s">
        <v>290</v>
      </c>
      <c r="AT646" s="12" t="s">
        <v>282</v>
      </c>
      <c r="AU646" s="12" t="s">
        <v>72</v>
      </c>
      <c r="AY646" s="12" t="s">
        <v>155</v>
      </c>
      <c r="BE646" s="99">
        <f>IF(O646="základní",K646,0)</f>
        <v>1470</v>
      </c>
      <c r="BF646" s="99">
        <f>IF(O646="snížená",K646,0)</f>
        <v>0</v>
      </c>
      <c r="BG646" s="99">
        <f>IF(O646="zákl. přenesená",K646,0)</f>
        <v>0</v>
      </c>
      <c r="BH646" s="99">
        <f>IF(O646="sníž. přenesená",K646,0)</f>
        <v>0</v>
      </c>
      <c r="BI646" s="99">
        <f>IF(O646="nulová",K646,0)</f>
        <v>0</v>
      </c>
      <c r="BJ646" s="12" t="s">
        <v>80</v>
      </c>
      <c r="BK646" s="99">
        <f>ROUND(P646*H646,2)</f>
        <v>1470</v>
      </c>
      <c r="BL646" s="12" t="s">
        <v>290</v>
      </c>
      <c r="BM646" s="12" t="s">
        <v>1370</v>
      </c>
    </row>
    <row r="647" spans="2:65" s="1" customFormat="1">
      <c r="B647" s="30"/>
      <c r="C647" s="31"/>
      <c r="D647" s="198" t="s">
        <v>164</v>
      </c>
      <c r="E647" s="31"/>
      <c r="F647" s="199" t="s">
        <v>1369</v>
      </c>
      <c r="G647" s="31"/>
      <c r="H647" s="31"/>
      <c r="I647" s="112"/>
      <c r="J647" s="112"/>
      <c r="K647" s="31"/>
      <c r="L647" s="31"/>
      <c r="M647" s="32"/>
      <c r="N647" s="200"/>
      <c r="O647" s="55"/>
      <c r="P647" s="55"/>
      <c r="Q647" s="55"/>
      <c r="R647" s="55"/>
      <c r="S647" s="55"/>
      <c r="T647" s="55"/>
      <c r="U647" s="55"/>
      <c r="V647" s="55"/>
      <c r="W647" s="55"/>
      <c r="X647" s="55"/>
      <c r="Y647" s="56"/>
      <c r="AT647" s="12" t="s">
        <v>164</v>
      </c>
      <c r="AU647" s="12" t="s">
        <v>72</v>
      </c>
    </row>
    <row r="648" spans="2:65" s="1" customFormat="1" ht="22.5" customHeight="1">
      <c r="B648" s="30"/>
      <c r="C648" s="204" t="s">
        <v>1371</v>
      </c>
      <c r="D648" s="204" t="s">
        <v>282</v>
      </c>
      <c r="E648" s="205" t="s">
        <v>1372</v>
      </c>
      <c r="F648" s="206" t="s">
        <v>1373</v>
      </c>
      <c r="G648" s="207" t="s">
        <v>169</v>
      </c>
      <c r="H648" s="208">
        <v>1</v>
      </c>
      <c r="I648" s="209">
        <v>1490</v>
      </c>
      <c r="J648" s="210"/>
      <c r="K648" s="211">
        <f>ROUND(P648*H648,2)</f>
        <v>1490</v>
      </c>
      <c r="L648" s="206" t="s">
        <v>161</v>
      </c>
      <c r="M648" s="212"/>
      <c r="N648" s="213" t="s">
        <v>1</v>
      </c>
      <c r="O648" s="194" t="s">
        <v>41</v>
      </c>
      <c r="P648" s="195">
        <f>I648+J648</f>
        <v>1490</v>
      </c>
      <c r="Q648" s="195">
        <f>ROUND(I648*H648,2)</f>
        <v>1490</v>
      </c>
      <c r="R648" s="195">
        <f>ROUND(J648*H648,2)</f>
        <v>0</v>
      </c>
      <c r="S648" s="55"/>
      <c r="T648" s="196">
        <f>S648*H648</f>
        <v>0</v>
      </c>
      <c r="U648" s="196">
        <v>0</v>
      </c>
      <c r="V648" s="196">
        <f>U648*H648</f>
        <v>0</v>
      </c>
      <c r="W648" s="196">
        <v>0</v>
      </c>
      <c r="X648" s="196">
        <f>W648*H648</f>
        <v>0</v>
      </c>
      <c r="Y648" s="197" t="s">
        <v>1</v>
      </c>
      <c r="AR648" s="12" t="s">
        <v>290</v>
      </c>
      <c r="AT648" s="12" t="s">
        <v>282</v>
      </c>
      <c r="AU648" s="12" t="s">
        <v>72</v>
      </c>
      <c r="AY648" s="12" t="s">
        <v>155</v>
      </c>
      <c r="BE648" s="99">
        <f>IF(O648="základní",K648,0)</f>
        <v>1490</v>
      </c>
      <c r="BF648" s="99">
        <f>IF(O648="snížená",K648,0)</f>
        <v>0</v>
      </c>
      <c r="BG648" s="99">
        <f>IF(O648="zákl. přenesená",K648,0)</f>
        <v>0</v>
      </c>
      <c r="BH648" s="99">
        <f>IF(O648="sníž. přenesená",K648,0)</f>
        <v>0</v>
      </c>
      <c r="BI648" s="99">
        <f>IF(O648="nulová",K648,0)</f>
        <v>0</v>
      </c>
      <c r="BJ648" s="12" t="s">
        <v>80</v>
      </c>
      <c r="BK648" s="99">
        <f>ROUND(P648*H648,2)</f>
        <v>1490</v>
      </c>
      <c r="BL648" s="12" t="s">
        <v>290</v>
      </c>
      <c r="BM648" s="12" t="s">
        <v>1374</v>
      </c>
    </row>
    <row r="649" spans="2:65" s="1" customFormat="1">
      <c r="B649" s="30"/>
      <c r="C649" s="31"/>
      <c r="D649" s="198" t="s">
        <v>164</v>
      </c>
      <c r="E649" s="31"/>
      <c r="F649" s="199" t="s">
        <v>1373</v>
      </c>
      <c r="G649" s="31"/>
      <c r="H649" s="31"/>
      <c r="I649" s="112"/>
      <c r="J649" s="112"/>
      <c r="K649" s="31"/>
      <c r="L649" s="31"/>
      <c r="M649" s="32"/>
      <c r="N649" s="200"/>
      <c r="O649" s="55"/>
      <c r="P649" s="55"/>
      <c r="Q649" s="55"/>
      <c r="R649" s="55"/>
      <c r="S649" s="55"/>
      <c r="T649" s="55"/>
      <c r="U649" s="55"/>
      <c r="V649" s="55"/>
      <c r="W649" s="55"/>
      <c r="X649" s="55"/>
      <c r="Y649" s="56"/>
      <c r="AT649" s="12" t="s">
        <v>164</v>
      </c>
      <c r="AU649" s="12" t="s">
        <v>72</v>
      </c>
    </row>
    <row r="650" spans="2:65" s="1" customFormat="1" ht="22.5" customHeight="1">
      <c r="B650" s="30"/>
      <c r="C650" s="204" t="s">
        <v>1375</v>
      </c>
      <c r="D650" s="204" t="s">
        <v>282</v>
      </c>
      <c r="E650" s="205" t="s">
        <v>1376</v>
      </c>
      <c r="F650" s="206" t="s">
        <v>1377</v>
      </c>
      <c r="G650" s="207" t="s">
        <v>169</v>
      </c>
      <c r="H650" s="208">
        <v>1</v>
      </c>
      <c r="I650" s="209">
        <v>1882</v>
      </c>
      <c r="J650" s="210"/>
      <c r="K650" s="211">
        <f>ROUND(P650*H650,2)</f>
        <v>1882</v>
      </c>
      <c r="L650" s="206" t="s">
        <v>161</v>
      </c>
      <c r="M650" s="212"/>
      <c r="N650" s="213" t="s">
        <v>1</v>
      </c>
      <c r="O650" s="194" t="s">
        <v>41</v>
      </c>
      <c r="P650" s="195">
        <f>I650+J650</f>
        <v>1882</v>
      </c>
      <c r="Q650" s="195">
        <f>ROUND(I650*H650,2)</f>
        <v>1882</v>
      </c>
      <c r="R650" s="195">
        <f>ROUND(J650*H650,2)</f>
        <v>0</v>
      </c>
      <c r="S650" s="55"/>
      <c r="T650" s="196">
        <f>S650*H650</f>
        <v>0</v>
      </c>
      <c r="U650" s="196">
        <v>0</v>
      </c>
      <c r="V650" s="196">
        <f>U650*H650</f>
        <v>0</v>
      </c>
      <c r="W650" s="196">
        <v>0</v>
      </c>
      <c r="X650" s="196">
        <f>W650*H650</f>
        <v>0</v>
      </c>
      <c r="Y650" s="197" t="s">
        <v>1</v>
      </c>
      <c r="AR650" s="12" t="s">
        <v>290</v>
      </c>
      <c r="AT650" s="12" t="s">
        <v>282</v>
      </c>
      <c r="AU650" s="12" t="s">
        <v>72</v>
      </c>
      <c r="AY650" s="12" t="s">
        <v>155</v>
      </c>
      <c r="BE650" s="99">
        <f>IF(O650="základní",K650,0)</f>
        <v>1882</v>
      </c>
      <c r="BF650" s="99">
        <f>IF(O650="snížená",K650,0)</f>
        <v>0</v>
      </c>
      <c r="BG650" s="99">
        <f>IF(O650="zákl. přenesená",K650,0)</f>
        <v>0</v>
      </c>
      <c r="BH650" s="99">
        <f>IF(O650="sníž. přenesená",K650,0)</f>
        <v>0</v>
      </c>
      <c r="BI650" s="99">
        <f>IF(O650="nulová",K650,0)</f>
        <v>0</v>
      </c>
      <c r="BJ650" s="12" t="s">
        <v>80</v>
      </c>
      <c r="BK650" s="99">
        <f>ROUND(P650*H650,2)</f>
        <v>1882</v>
      </c>
      <c r="BL650" s="12" t="s">
        <v>290</v>
      </c>
      <c r="BM650" s="12" t="s">
        <v>1378</v>
      </c>
    </row>
    <row r="651" spans="2:65" s="1" customFormat="1">
      <c r="B651" s="30"/>
      <c r="C651" s="31"/>
      <c r="D651" s="198" t="s">
        <v>164</v>
      </c>
      <c r="E651" s="31"/>
      <c r="F651" s="199" t="s">
        <v>1377</v>
      </c>
      <c r="G651" s="31"/>
      <c r="H651" s="31"/>
      <c r="I651" s="112"/>
      <c r="J651" s="112"/>
      <c r="K651" s="31"/>
      <c r="L651" s="31"/>
      <c r="M651" s="32"/>
      <c r="N651" s="200"/>
      <c r="O651" s="55"/>
      <c r="P651" s="55"/>
      <c r="Q651" s="55"/>
      <c r="R651" s="55"/>
      <c r="S651" s="55"/>
      <c r="T651" s="55"/>
      <c r="U651" s="55"/>
      <c r="V651" s="55"/>
      <c r="W651" s="55"/>
      <c r="X651" s="55"/>
      <c r="Y651" s="56"/>
      <c r="AT651" s="12" t="s">
        <v>164</v>
      </c>
      <c r="AU651" s="12" t="s">
        <v>72</v>
      </c>
    </row>
    <row r="652" spans="2:65" s="1" customFormat="1" ht="22.5" customHeight="1">
      <c r="B652" s="30"/>
      <c r="C652" s="204" t="s">
        <v>1379</v>
      </c>
      <c r="D652" s="204" t="s">
        <v>282</v>
      </c>
      <c r="E652" s="205" t="s">
        <v>1380</v>
      </c>
      <c r="F652" s="206" t="s">
        <v>1381</v>
      </c>
      <c r="G652" s="207" t="s">
        <v>169</v>
      </c>
      <c r="H652" s="208">
        <v>1</v>
      </c>
      <c r="I652" s="209">
        <v>969</v>
      </c>
      <c r="J652" s="210"/>
      <c r="K652" s="211">
        <f>ROUND(P652*H652,2)</f>
        <v>969</v>
      </c>
      <c r="L652" s="206" t="s">
        <v>161</v>
      </c>
      <c r="M652" s="212"/>
      <c r="N652" s="213" t="s">
        <v>1</v>
      </c>
      <c r="O652" s="194" t="s">
        <v>41</v>
      </c>
      <c r="P652" s="195">
        <f>I652+J652</f>
        <v>969</v>
      </c>
      <c r="Q652" s="195">
        <f>ROUND(I652*H652,2)</f>
        <v>969</v>
      </c>
      <c r="R652" s="195">
        <f>ROUND(J652*H652,2)</f>
        <v>0</v>
      </c>
      <c r="S652" s="55"/>
      <c r="T652" s="196">
        <f>S652*H652</f>
        <v>0</v>
      </c>
      <c r="U652" s="196">
        <v>0</v>
      </c>
      <c r="V652" s="196">
        <f>U652*H652</f>
        <v>0</v>
      </c>
      <c r="W652" s="196">
        <v>0</v>
      </c>
      <c r="X652" s="196">
        <f>W652*H652</f>
        <v>0</v>
      </c>
      <c r="Y652" s="197" t="s">
        <v>1</v>
      </c>
      <c r="AR652" s="12" t="s">
        <v>290</v>
      </c>
      <c r="AT652" s="12" t="s">
        <v>282</v>
      </c>
      <c r="AU652" s="12" t="s">
        <v>72</v>
      </c>
      <c r="AY652" s="12" t="s">
        <v>155</v>
      </c>
      <c r="BE652" s="99">
        <f>IF(O652="základní",K652,0)</f>
        <v>969</v>
      </c>
      <c r="BF652" s="99">
        <f>IF(O652="snížená",K652,0)</f>
        <v>0</v>
      </c>
      <c r="BG652" s="99">
        <f>IF(O652="zákl. přenesená",K652,0)</f>
        <v>0</v>
      </c>
      <c r="BH652" s="99">
        <f>IF(O652="sníž. přenesená",K652,0)</f>
        <v>0</v>
      </c>
      <c r="BI652" s="99">
        <f>IF(O652="nulová",K652,0)</f>
        <v>0</v>
      </c>
      <c r="BJ652" s="12" t="s">
        <v>80</v>
      </c>
      <c r="BK652" s="99">
        <f>ROUND(P652*H652,2)</f>
        <v>969</v>
      </c>
      <c r="BL652" s="12" t="s">
        <v>290</v>
      </c>
      <c r="BM652" s="12" t="s">
        <v>1382</v>
      </c>
    </row>
    <row r="653" spans="2:65" s="1" customFormat="1">
      <c r="B653" s="30"/>
      <c r="C653" s="31"/>
      <c r="D653" s="198" t="s">
        <v>164</v>
      </c>
      <c r="E653" s="31"/>
      <c r="F653" s="199" t="s">
        <v>1381</v>
      </c>
      <c r="G653" s="31"/>
      <c r="H653" s="31"/>
      <c r="I653" s="112"/>
      <c r="J653" s="112"/>
      <c r="K653" s="31"/>
      <c r="L653" s="31"/>
      <c r="M653" s="32"/>
      <c r="N653" s="200"/>
      <c r="O653" s="55"/>
      <c r="P653" s="55"/>
      <c r="Q653" s="55"/>
      <c r="R653" s="55"/>
      <c r="S653" s="55"/>
      <c r="T653" s="55"/>
      <c r="U653" s="55"/>
      <c r="V653" s="55"/>
      <c r="W653" s="55"/>
      <c r="X653" s="55"/>
      <c r="Y653" s="56"/>
      <c r="AT653" s="12" t="s">
        <v>164</v>
      </c>
      <c r="AU653" s="12" t="s">
        <v>72</v>
      </c>
    </row>
    <row r="654" spans="2:65" s="1" customFormat="1" ht="22.5" customHeight="1">
      <c r="B654" s="30"/>
      <c r="C654" s="204" t="s">
        <v>1383</v>
      </c>
      <c r="D654" s="204" t="s">
        <v>282</v>
      </c>
      <c r="E654" s="205" t="s">
        <v>1384</v>
      </c>
      <c r="F654" s="206" t="s">
        <v>1385</v>
      </c>
      <c r="G654" s="207" t="s">
        <v>169</v>
      </c>
      <c r="H654" s="208">
        <v>1</v>
      </c>
      <c r="I654" s="209">
        <v>128</v>
      </c>
      <c r="J654" s="210"/>
      <c r="K654" s="211">
        <f>ROUND(P654*H654,2)</f>
        <v>128</v>
      </c>
      <c r="L654" s="206" t="s">
        <v>161</v>
      </c>
      <c r="M654" s="212"/>
      <c r="N654" s="213" t="s">
        <v>1</v>
      </c>
      <c r="O654" s="194" t="s">
        <v>41</v>
      </c>
      <c r="P654" s="195">
        <f>I654+J654</f>
        <v>128</v>
      </c>
      <c r="Q654" s="195">
        <f>ROUND(I654*H654,2)</f>
        <v>128</v>
      </c>
      <c r="R654" s="195">
        <f>ROUND(J654*H654,2)</f>
        <v>0</v>
      </c>
      <c r="S654" s="55"/>
      <c r="T654" s="196">
        <f>S654*H654</f>
        <v>0</v>
      </c>
      <c r="U654" s="196">
        <v>0</v>
      </c>
      <c r="V654" s="196">
        <f>U654*H654</f>
        <v>0</v>
      </c>
      <c r="W654" s="196">
        <v>0</v>
      </c>
      <c r="X654" s="196">
        <f>W654*H654</f>
        <v>0</v>
      </c>
      <c r="Y654" s="197" t="s">
        <v>1</v>
      </c>
      <c r="AR654" s="12" t="s">
        <v>290</v>
      </c>
      <c r="AT654" s="12" t="s">
        <v>282</v>
      </c>
      <c r="AU654" s="12" t="s">
        <v>72</v>
      </c>
      <c r="AY654" s="12" t="s">
        <v>155</v>
      </c>
      <c r="BE654" s="99">
        <f>IF(O654="základní",K654,0)</f>
        <v>128</v>
      </c>
      <c r="BF654" s="99">
        <f>IF(O654="snížená",K654,0)</f>
        <v>0</v>
      </c>
      <c r="BG654" s="99">
        <f>IF(O654="zákl. přenesená",K654,0)</f>
        <v>0</v>
      </c>
      <c r="BH654" s="99">
        <f>IF(O654="sníž. přenesená",K654,0)</f>
        <v>0</v>
      </c>
      <c r="BI654" s="99">
        <f>IF(O654="nulová",K654,0)</f>
        <v>0</v>
      </c>
      <c r="BJ654" s="12" t="s">
        <v>80</v>
      </c>
      <c r="BK654" s="99">
        <f>ROUND(P654*H654,2)</f>
        <v>128</v>
      </c>
      <c r="BL654" s="12" t="s">
        <v>290</v>
      </c>
      <c r="BM654" s="12" t="s">
        <v>1386</v>
      </c>
    </row>
    <row r="655" spans="2:65" s="1" customFormat="1">
      <c r="B655" s="30"/>
      <c r="C655" s="31"/>
      <c r="D655" s="198" t="s">
        <v>164</v>
      </c>
      <c r="E655" s="31"/>
      <c r="F655" s="199" t="s">
        <v>1385</v>
      </c>
      <c r="G655" s="31"/>
      <c r="H655" s="31"/>
      <c r="I655" s="112"/>
      <c r="J655" s="112"/>
      <c r="K655" s="31"/>
      <c r="L655" s="31"/>
      <c r="M655" s="32"/>
      <c r="N655" s="200"/>
      <c r="O655" s="55"/>
      <c r="P655" s="55"/>
      <c r="Q655" s="55"/>
      <c r="R655" s="55"/>
      <c r="S655" s="55"/>
      <c r="T655" s="55"/>
      <c r="U655" s="55"/>
      <c r="V655" s="55"/>
      <c r="W655" s="55"/>
      <c r="X655" s="55"/>
      <c r="Y655" s="56"/>
      <c r="AT655" s="12" t="s">
        <v>164</v>
      </c>
      <c r="AU655" s="12" t="s">
        <v>72</v>
      </c>
    </row>
    <row r="656" spans="2:65" s="1" customFormat="1" ht="22.5" customHeight="1">
      <c r="B656" s="30"/>
      <c r="C656" s="204" t="s">
        <v>1387</v>
      </c>
      <c r="D656" s="204" t="s">
        <v>282</v>
      </c>
      <c r="E656" s="205" t="s">
        <v>1388</v>
      </c>
      <c r="F656" s="206" t="s">
        <v>1389</v>
      </c>
      <c r="G656" s="207" t="s">
        <v>169</v>
      </c>
      <c r="H656" s="208">
        <v>1</v>
      </c>
      <c r="I656" s="209">
        <v>117</v>
      </c>
      <c r="J656" s="210"/>
      <c r="K656" s="211">
        <f>ROUND(P656*H656,2)</f>
        <v>117</v>
      </c>
      <c r="L656" s="206" t="s">
        <v>161</v>
      </c>
      <c r="M656" s="212"/>
      <c r="N656" s="213" t="s">
        <v>1</v>
      </c>
      <c r="O656" s="194" t="s">
        <v>41</v>
      </c>
      <c r="P656" s="195">
        <f>I656+J656</f>
        <v>117</v>
      </c>
      <c r="Q656" s="195">
        <f>ROUND(I656*H656,2)</f>
        <v>117</v>
      </c>
      <c r="R656" s="195">
        <f>ROUND(J656*H656,2)</f>
        <v>0</v>
      </c>
      <c r="S656" s="55"/>
      <c r="T656" s="196">
        <f>S656*H656</f>
        <v>0</v>
      </c>
      <c r="U656" s="196">
        <v>0</v>
      </c>
      <c r="V656" s="196">
        <f>U656*H656</f>
        <v>0</v>
      </c>
      <c r="W656" s="196">
        <v>0</v>
      </c>
      <c r="X656" s="196">
        <f>W656*H656</f>
        <v>0</v>
      </c>
      <c r="Y656" s="197" t="s">
        <v>1</v>
      </c>
      <c r="AR656" s="12" t="s">
        <v>290</v>
      </c>
      <c r="AT656" s="12" t="s">
        <v>282</v>
      </c>
      <c r="AU656" s="12" t="s">
        <v>72</v>
      </c>
      <c r="AY656" s="12" t="s">
        <v>155</v>
      </c>
      <c r="BE656" s="99">
        <f>IF(O656="základní",K656,0)</f>
        <v>117</v>
      </c>
      <c r="BF656" s="99">
        <f>IF(O656="snížená",K656,0)</f>
        <v>0</v>
      </c>
      <c r="BG656" s="99">
        <f>IF(O656="zákl. přenesená",K656,0)</f>
        <v>0</v>
      </c>
      <c r="BH656" s="99">
        <f>IF(O656="sníž. přenesená",K656,0)</f>
        <v>0</v>
      </c>
      <c r="BI656" s="99">
        <f>IF(O656="nulová",K656,0)</f>
        <v>0</v>
      </c>
      <c r="BJ656" s="12" t="s">
        <v>80</v>
      </c>
      <c r="BK656" s="99">
        <f>ROUND(P656*H656,2)</f>
        <v>117</v>
      </c>
      <c r="BL656" s="12" t="s">
        <v>290</v>
      </c>
      <c r="BM656" s="12" t="s">
        <v>1390</v>
      </c>
    </row>
    <row r="657" spans="2:65" s="1" customFormat="1">
      <c r="B657" s="30"/>
      <c r="C657" s="31"/>
      <c r="D657" s="198" t="s">
        <v>164</v>
      </c>
      <c r="E657" s="31"/>
      <c r="F657" s="199" t="s">
        <v>1389</v>
      </c>
      <c r="G657" s="31"/>
      <c r="H657" s="31"/>
      <c r="I657" s="112"/>
      <c r="J657" s="112"/>
      <c r="K657" s="31"/>
      <c r="L657" s="31"/>
      <c r="M657" s="32"/>
      <c r="N657" s="200"/>
      <c r="O657" s="55"/>
      <c r="P657" s="55"/>
      <c r="Q657" s="55"/>
      <c r="R657" s="55"/>
      <c r="S657" s="55"/>
      <c r="T657" s="55"/>
      <c r="U657" s="55"/>
      <c r="V657" s="55"/>
      <c r="W657" s="55"/>
      <c r="X657" s="55"/>
      <c r="Y657" s="56"/>
      <c r="AT657" s="12" t="s">
        <v>164</v>
      </c>
      <c r="AU657" s="12" t="s">
        <v>72</v>
      </c>
    </row>
    <row r="658" spans="2:65" s="1" customFormat="1" ht="22.5" customHeight="1">
      <c r="B658" s="30"/>
      <c r="C658" s="204" t="s">
        <v>1391</v>
      </c>
      <c r="D658" s="204" t="s">
        <v>282</v>
      </c>
      <c r="E658" s="205" t="s">
        <v>1392</v>
      </c>
      <c r="F658" s="206" t="s">
        <v>1393</v>
      </c>
      <c r="G658" s="207" t="s">
        <v>169</v>
      </c>
      <c r="H658" s="208">
        <v>1</v>
      </c>
      <c r="I658" s="209">
        <v>150</v>
      </c>
      <c r="J658" s="210"/>
      <c r="K658" s="211">
        <f>ROUND(P658*H658,2)</f>
        <v>150</v>
      </c>
      <c r="L658" s="206" t="s">
        <v>161</v>
      </c>
      <c r="M658" s="212"/>
      <c r="N658" s="213" t="s">
        <v>1</v>
      </c>
      <c r="O658" s="194" t="s">
        <v>41</v>
      </c>
      <c r="P658" s="195">
        <f>I658+J658</f>
        <v>150</v>
      </c>
      <c r="Q658" s="195">
        <f>ROUND(I658*H658,2)</f>
        <v>150</v>
      </c>
      <c r="R658" s="195">
        <f>ROUND(J658*H658,2)</f>
        <v>0</v>
      </c>
      <c r="S658" s="55"/>
      <c r="T658" s="196">
        <f>S658*H658</f>
        <v>0</v>
      </c>
      <c r="U658" s="196">
        <v>0</v>
      </c>
      <c r="V658" s="196">
        <f>U658*H658</f>
        <v>0</v>
      </c>
      <c r="W658" s="196">
        <v>0</v>
      </c>
      <c r="X658" s="196">
        <f>W658*H658</f>
        <v>0</v>
      </c>
      <c r="Y658" s="197" t="s">
        <v>1</v>
      </c>
      <c r="AR658" s="12" t="s">
        <v>290</v>
      </c>
      <c r="AT658" s="12" t="s">
        <v>282</v>
      </c>
      <c r="AU658" s="12" t="s">
        <v>72</v>
      </c>
      <c r="AY658" s="12" t="s">
        <v>155</v>
      </c>
      <c r="BE658" s="99">
        <f>IF(O658="základní",K658,0)</f>
        <v>150</v>
      </c>
      <c r="BF658" s="99">
        <f>IF(O658="snížená",K658,0)</f>
        <v>0</v>
      </c>
      <c r="BG658" s="99">
        <f>IF(O658="zákl. přenesená",K658,0)</f>
        <v>0</v>
      </c>
      <c r="BH658" s="99">
        <f>IF(O658="sníž. přenesená",K658,0)</f>
        <v>0</v>
      </c>
      <c r="BI658" s="99">
        <f>IF(O658="nulová",K658,0)</f>
        <v>0</v>
      </c>
      <c r="BJ658" s="12" t="s">
        <v>80</v>
      </c>
      <c r="BK658" s="99">
        <f>ROUND(P658*H658,2)</f>
        <v>150</v>
      </c>
      <c r="BL658" s="12" t="s">
        <v>290</v>
      </c>
      <c r="BM658" s="12" t="s">
        <v>1394</v>
      </c>
    </row>
    <row r="659" spans="2:65" s="1" customFormat="1">
      <c r="B659" s="30"/>
      <c r="C659" s="31"/>
      <c r="D659" s="198" t="s">
        <v>164</v>
      </c>
      <c r="E659" s="31"/>
      <c r="F659" s="199" t="s">
        <v>1393</v>
      </c>
      <c r="G659" s="31"/>
      <c r="H659" s="31"/>
      <c r="I659" s="112"/>
      <c r="J659" s="112"/>
      <c r="K659" s="31"/>
      <c r="L659" s="31"/>
      <c r="M659" s="32"/>
      <c r="N659" s="200"/>
      <c r="O659" s="55"/>
      <c r="P659" s="55"/>
      <c r="Q659" s="55"/>
      <c r="R659" s="55"/>
      <c r="S659" s="55"/>
      <c r="T659" s="55"/>
      <c r="U659" s="55"/>
      <c r="V659" s="55"/>
      <c r="W659" s="55"/>
      <c r="X659" s="55"/>
      <c r="Y659" s="56"/>
      <c r="AT659" s="12" t="s">
        <v>164</v>
      </c>
      <c r="AU659" s="12" t="s">
        <v>72</v>
      </c>
    </row>
    <row r="660" spans="2:65" s="1" customFormat="1" ht="22.5" customHeight="1">
      <c r="B660" s="30"/>
      <c r="C660" s="204" t="s">
        <v>1395</v>
      </c>
      <c r="D660" s="204" t="s">
        <v>282</v>
      </c>
      <c r="E660" s="205" t="s">
        <v>1396</v>
      </c>
      <c r="F660" s="206" t="s">
        <v>1397</v>
      </c>
      <c r="G660" s="207" t="s">
        <v>169</v>
      </c>
      <c r="H660" s="208">
        <v>1</v>
      </c>
      <c r="I660" s="209">
        <v>773</v>
      </c>
      <c r="J660" s="210"/>
      <c r="K660" s="211">
        <f>ROUND(P660*H660,2)</f>
        <v>773</v>
      </c>
      <c r="L660" s="206" t="s">
        <v>161</v>
      </c>
      <c r="M660" s="212"/>
      <c r="N660" s="213" t="s">
        <v>1</v>
      </c>
      <c r="O660" s="194" t="s">
        <v>41</v>
      </c>
      <c r="P660" s="195">
        <f>I660+J660</f>
        <v>773</v>
      </c>
      <c r="Q660" s="195">
        <f>ROUND(I660*H660,2)</f>
        <v>773</v>
      </c>
      <c r="R660" s="195">
        <f>ROUND(J660*H660,2)</f>
        <v>0</v>
      </c>
      <c r="S660" s="55"/>
      <c r="T660" s="196">
        <f>S660*H660</f>
        <v>0</v>
      </c>
      <c r="U660" s="196">
        <v>0</v>
      </c>
      <c r="V660" s="196">
        <f>U660*H660</f>
        <v>0</v>
      </c>
      <c r="W660" s="196">
        <v>0</v>
      </c>
      <c r="X660" s="196">
        <f>W660*H660</f>
        <v>0</v>
      </c>
      <c r="Y660" s="197" t="s">
        <v>1</v>
      </c>
      <c r="AR660" s="12" t="s">
        <v>290</v>
      </c>
      <c r="AT660" s="12" t="s">
        <v>282</v>
      </c>
      <c r="AU660" s="12" t="s">
        <v>72</v>
      </c>
      <c r="AY660" s="12" t="s">
        <v>155</v>
      </c>
      <c r="BE660" s="99">
        <f>IF(O660="základní",K660,0)</f>
        <v>773</v>
      </c>
      <c r="BF660" s="99">
        <f>IF(O660="snížená",K660,0)</f>
        <v>0</v>
      </c>
      <c r="BG660" s="99">
        <f>IF(O660="zákl. přenesená",K660,0)</f>
        <v>0</v>
      </c>
      <c r="BH660" s="99">
        <f>IF(O660="sníž. přenesená",K660,0)</f>
        <v>0</v>
      </c>
      <c r="BI660" s="99">
        <f>IF(O660="nulová",K660,0)</f>
        <v>0</v>
      </c>
      <c r="BJ660" s="12" t="s">
        <v>80</v>
      </c>
      <c r="BK660" s="99">
        <f>ROUND(P660*H660,2)</f>
        <v>773</v>
      </c>
      <c r="BL660" s="12" t="s">
        <v>290</v>
      </c>
      <c r="BM660" s="12" t="s">
        <v>1398</v>
      </c>
    </row>
    <row r="661" spans="2:65" s="1" customFormat="1">
      <c r="B661" s="30"/>
      <c r="C661" s="31"/>
      <c r="D661" s="198" t="s">
        <v>164</v>
      </c>
      <c r="E661" s="31"/>
      <c r="F661" s="199" t="s">
        <v>1397</v>
      </c>
      <c r="G661" s="31"/>
      <c r="H661" s="31"/>
      <c r="I661" s="112"/>
      <c r="J661" s="112"/>
      <c r="K661" s="31"/>
      <c r="L661" s="31"/>
      <c r="M661" s="32"/>
      <c r="N661" s="200"/>
      <c r="O661" s="55"/>
      <c r="P661" s="55"/>
      <c r="Q661" s="55"/>
      <c r="R661" s="55"/>
      <c r="S661" s="55"/>
      <c r="T661" s="55"/>
      <c r="U661" s="55"/>
      <c r="V661" s="55"/>
      <c r="W661" s="55"/>
      <c r="X661" s="55"/>
      <c r="Y661" s="56"/>
      <c r="AT661" s="12" t="s">
        <v>164</v>
      </c>
      <c r="AU661" s="12" t="s">
        <v>72</v>
      </c>
    </row>
    <row r="662" spans="2:65" s="1" customFormat="1" ht="22.5" customHeight="1">
      <c r="B662" s="30"/>
      <c r="C662" s="204" t="s">
        <v>1399</v>
      </c>
      <c r="D662" s="204" t="s">
        <v>282</v>
      </c>
      <c r="E662" s="205" t="s">
        <v>1400</v>
      </c>
      <c r="F662" s="206" t="s">
        <v>1401</v>
      </c>
      <c r="G662" s="207" t="s">
        <v>169</v>
      </c>
      <c r="H662" s="208">
        <v>1</v>
      </c>
      <c r="I662" s="209">
        <v>121</v>
      </c>
      <c r="J662" s="210"/>
      <c r="K662" s="211">
        <f>ROUND(P662*H662,2)</f>
        <v>121</v>
      </c>
      <c r="L662" s="206" t="s">
        <v>161</v>
      </c>
      <c r="M662" s="212"/>
      <c r="N662" s="213" t="s">
        <v>1</v>
      </c>
      <c r="O662" s="194" t="s">
        <v>41</v>
      </c>
      <c r="P662" s="195">
        <f>I662+J662</f>
        <v>121</v>
      </c>
      <c r="Q662" s="195">
        <f>ROUND(I662*H662,2)</f>
        <v>121</v>
      </c>
      <c r="R662" s="195">
        <f>ROUND(J662*H662,2)</f>
        <v>0</v>
      </c>
      <c r="S662" s="55"/>
      <c r="T662" s="196">
        <f>S662*H662</f>
        <v>0</v>
      </c>
      <c r="U662" s="196">
        <v>0</v>
      </c>
      <c r="V662" s="196">
        <f>U662*H662</f>
        <v>0</v>
      </c>
      <c r="W662" s="196">
        <v>0</v>
      </c>
      <c r="X662" s="196">
        <f>W662*H662</f>
        <v>0</v>
      </c>
      <c r="Y662" s="197" t="s">
        <v>1</v>
      </c>
      <c r="AR662" s="12" t="s">
        <v>290</v>
      </c>
      <c r="AT662" s="12" t="s">
        <v>282</v>
      </c>
      <c r="AU662" s="12" t="s">
        <v>72</v>
      </c>
      <c r="AY662" s="12" t="s">
        <v>155</v>
      </c>
      <c r="BE662" s="99">
        <f>IF(O662="základní",K662,0)</f>
        <v>121</v>
      </c>
      <c r="BF662" s="99">
        <f>IF(O662="snížená",K662,0)</f>
        <v>0</v>
      </c>
      <c r="BG662" s="99">
        <f>IF(O662="zákl. přenesená",K662,0)</f>
        <v>0</v>
      </c>
      <c r="BH662" s="99">
        <f>IF(O662="sníž. přenesená",K662,0)</f>
        <v>0</v>
      </c>
      <c r="BI662" s="99">
        <f>IF(O662="nulová",K662,0)</f>
        <v>0</v>
      </c>
      <c r="BJ662" s="12" t="s">
        <v>80</v>
      </c>
      <c r="BK662" s="99">
        <f>ROUND(P662*H662,2)</f>
        <v>121</v>
      </c>
      <c r="BL662" s="12" t="s">
        <v>290</v>
      </c>
      <c r="BM662" s="12" t="s">
        <v>1402</v>
      </c>
    </row>
    <row r="663" spans="2:65" s="1" customFormat="1">
      <c r="B663" s="30"/>
      <c r="C663" s="31"/>
      <c r="D663" s="198" t="s">
        <v>164</v>
      </c>
      <c r="E663" s="31"/>
      <c r="F663" s="199" t="s">
        <v>1401</v>
      </c>
      <c r="G663" s="31"/>
      <c r="H663" s="31"/>
      <c r="I663" s="112"/>
      <c r="J663" s="112"/>
      <c r="K663" s="31"/>
      <c r="L663" s="31"/>
      <c r="M663" s="32"/>
      <c r="N663" s="200"/>
      <c r="O663" s="55"/>
      <c r="P663" s="55"/>
      <c r="Q663" s="55"/>
      <c r="R663" s="55"/>
      <c r="S663" s="55"/>
      <c r="T663" s="55"/>
      <c r="U663" s="55"/>
      <c r="V663" s="55"/>
      <c r="W663" s="55"/>
      <c r="X663" s="55"/>
      <c r="Y663" s="56"/>
      <c r="AT663" s="12" t="s">
        <v>164</v>
      </c>
      <c r="AU663" s="12" t="s">
        <v>72</v>
      </c>
    </row>
    <row r="664" spans="2:65" s="1" customFormat="1" ht="22.5" customHeight="1">
      <c r="B664" s="30"/>
      <c r="C664" s="204" t="s">
        <v>1403</v>
      </c>
      <c r="D664" s="204" t="s">
        <v>282</v>
      </c>
      <c r="E664" s="205" t="s">
        <v>1404</v>
      </c>
      <c r="F664" s="206" t="s">
        <v>1405</v>
      </c>
      <c r="G664" s="207" t="s">
        <v>169</v>
      </c>
      <c r="H664" s="208">
        <v>1</v>
      </c>
      <c r="I664" s="209">
        <v>80</v>
      </c>
      <c r="J664" s="210"/>
      <c r="K664" s="211">
        <f>ROUND(P664*H664,2)</f>
        <v>80</v>
      </c>
      <c r="L664" s="206" t="s">
        <v>161</v>
      </c>
      <c r="M664" s="212"/>
      <c r="N664" s="213" t="s">
        <v>1</v>
      </c>
      <c r="O664" s="194" t="s">
        <v>41</v>
      </c>
      <c r="P664" s="195">
        <f>I664+J664</f>
        <v>80</v>
      </c>
      <c r="Q664" s="195">
        <f>ROUND(I664*H664,2)</f>
        <v>80</v>
      </c>
      <c r="R664" s="195">
        <f>ROUND(J664*H664,2)</f>
        <v>0</v>
      </c>
      <c r="S664" s="55"/>
      <c r="T664" s="196">
        <f>S664*H664</f>
        <v>0</v>
      </c>
      <c r="U664" s="196">
        <v>0</v>
      </c>
      <c r="V664" s="196">
        <f>U664*H664</f>
        <v>0</v>
      </c>
      <c r="W664" s="196">
        <v>0</v>
      </c>
      <c r="X664" s="196">
        <f>W664*H664</f>
        <v>0</v>
      </c>
      <c r="Y664" s="197" t="s">
        <v>1</v>
      </c>
      <c r="AR664" s="12" t="s">
        <v>290</v>
      </c>
      <c r="AT664" s="12" t="s">
        <v>282</v>
      </c>
      <c r="AU664" s="12" t="s">
        <v>72</v>
      </c>
      <c r="AY664" s="12" t="s">
        <v>155</v>
      </c>
      <c r="BE664" s="99">
        <f>IF(O664="základní",K664,0)</f>
        <v>80</v>
      </c>
      <c r="BF664" s="99">
        <f>IF(O664="snížená",K664,0)</f>
        <v>0</v>
      </c>
      <c r="BG664" s="99">
        <f>IF(O664="zákl. přenesená",K664,0)</f>
        <v>0</v>
      </c>
      <c r="BH664" s="99">
        <f>IF(O664="sníž. přenesená",K664,0)</f>
        <v>0</v>
      </c>
      <c r="BI664" s="99">
        <f>IF(O664="nulová",K664,0)</f>
        <v>0</v>
      </c>
      <c r="BJ664" s="12" t="s">
        <v>80</v>
      </c>
      <c r="BK664" s="99">
        <f>ROUND(P664*H664,2)</f>
        <v>80</v>
      </c>
      <c r="BL664" s="12" t="s">
        <v>290</v>
      </c>
      <c r="BM664" s="12" t="s">
        <v>1406</v>
      </c>
    </row>
    <row r="665" spans="2:65" s="1" customFormat="1">
      <c r="B665" s="30"/>
      <c r="C665" s="31"/>
      <c r="D665" s="198" t="s">
        <v>164</v>
      </c>
      <c r="E665" s="31"/>
      <c r="F665" s="199" t="s">
        <v>1405</v>
      </c>
      <c r="G665" s="31"/>
      <c r="H665" s="31"/>
      <c r="I665" s="112"/>
      <c r="J665" s="112"/>
      <c r="K665" s="31"/>
      <c r="L665" s="31"/>
      <c r="M665" s="32"/>
      <c r="N665" s="200"/>
      <c r="O665" s="55"/>
      <c r="P665" s="55"/>
      <c r="Q665" s="55"/>
      <c r="R665" s="55"/>
      <c r="S665" s="55"/>
      <c r="T665" s="55"/>
      <c r="U665" s="55"/>
      <c r="V665" s="55"/>
      <c r="W665" s="55"/>
      <c r="X665" s="55"/>
      <c r="Y665" s="56"/>
      <c r="AT665" s="12" t="s">
        <v>164</v>
      </c>
      <c r="AU665" s="12" t="s">
        <v>72</v>
      </c>
    </row>
    <row r="666" spans="2:65" s="1" customFormat="1" ht="22.5" customHeight="1">
      <c r="B666" s="30"/>
      <c r="C666" s="204" t="s">
        <v>1407</v>
      </c>
      <c r="D666" s="204" t="s">
        <v>282</v>
      </c>
      <c r="E666" s="205" t="s">
        <v>1408</v>
      </c>
      <c r="F666" s="206" t="s">
        <v>1409</v>
      </c>
      <c r="G666" s="207" t="s">
        <v>169</v>
      </c>
      <c r="H666" s="208">
        <v>1</v>
      </c>
      <c r="I666" s="209">
        <v>119</v>
      </c>
      <c r="J666" s="210"/>
      <c r="K666" s="211">
        <f>ROUND(P666*H666,2)</f>
        <v>119</v>
      </c>
      <c r="L666" s="206" t="s">
        <v>161</v>
      </c>
      <c r="M666" s="212"/>
      <c r="N666" s="213" t="s">
        <v>1</v>
      </c>
      <c r="O666" s="194" t="s">
        <v>41</v>
      </c>
      <c r="P666" s="195">
        <f>I666+J666</f>
        <v>119</v>
      </c>
      <c r="Q666" s="195">
        <f>ROUND(I666*H666,2)</f>
        <v>119</v>
      </c>
      <c r="R666" s="195">
        <f>ROUND(J666*H666,2)</f>
        <v>0</v>
      </c>
      <c r="S666" s="55"/>
      <c r="T666" s="196">
        <f>S666*H666</f>
        <v>0</v>
      </c>
      <c r="U666" s="196">
        <v>0</v>
      </c>
      <c r="V666" s="196">
        <f>U666*H666</f>
        <v>0</v>
      </c>
      <c r="W666" s="196">
        <v>0</v>
      </c>
      <c r="X666" s="196">
        <f>W666*H666</f>
        <v>0</v>
      </c>
      <c r="Y666" s="197" t="s">
        <v>1</v>
      </c>
      <c r="AR666" s="12" t="s">
        <v>290</v>
      </c>
      <c r="AT666" s="12" t="s">
        <v>282</v>
      </c>
      <c r="AU666" s="12" t="s">
        <v>72</v>
      </c>
      <c r="AY666" s="12" t="s">
        <v>155</v>
      </c>
      <c r="BE666" s="99">
        <f>IF(O666="základní",K666,0)</f>
        <v>119</v>
      </c>
      <c r="BF666" s="99">
        <f>IF(O666="snížená",K666,0)</f>
        <v>0</v>
      </c>
      <c r="BG666" s="99">
        <f>IF(O666="zákl. přenesená",K666,0)</f>
        <v>0</v>
      </c>
      <c r="BH666" s="99">
        <f>IF(O666="sníž. přenesená",K666,0)</f>
        <v>0</v>
      </c>
      <c r="BI666" s="99">
        <f>IF(O666="nulová",K666,0)</f>
        <v>0</v>
      </c>
      <c r="BJ666" s="12" t="s">
        <v>80</v>
      </c>
      <c r="BK666" s="99">
        <f>ROUND(P666*H666,2)</f>
        <v>119</v>
      </c>
      <c r="BL666" s="12" t="s">
        <v>290</v>
      </c>
      <c r="BM666" s="12" t="s">
        <v>1410</v>
      </c>
    </row>
    <row r="667" spans="2:65" s="1" customFormat="1">
      <c r="B667" s="30"/>
      <c r="C667" s="31"/>
      <c r="D667" s="198" t="s">
        <v>164</v>
      </c>
      <c r="E667" s="31"/>
      <c r="F667" s="199" t="s">
        <v>1409</v>
      </c>
      <c r="G667" s="31"/>
      <c r="H667" s="31"/>
      <c r="I667" s="112"/>
      <c r="J667" s="112"/>
      <c r="K667" s="31"/>
      <c r="L667" s="31"/>
      <c r="M667" s="32"/>
      <c r="N667" s="200"/>
      <c r="O667" s="55"/>
      <c r="P667" s="55"/>
      <c r="Q667" s="55"/>
      <c r="R667" s="55"/>
      <c r="S667" s="55"/>
      <c r="T667" s="55"/>
      <c r="U667" s="55"/>
      <c r="V667" s="55"/>
      <c r="W667" s="55"/>
      <c r="X667" s="55"/>
      <c r="Y667" s="56"/>
      <c r="AT667" s="12" t="s">
        <v>164</v>
      </c>
      <c r="AU667" s="12" t="s">
        <v>72</v>
      </c>
    </row>
    <row r="668" spans="2:65" s="1" customFormat="1" ht="22.5" customHeight="1">
      <c r="B668" s="30"/>
      <c r="C668" s="204" t="s">
        <v>1411</v>
      </c>
      <c r="D668" s="204" t="s">
        <v>282</v>
      </c>
      <c r="E668" s="205" t="s">
        <v>1412</v>
      </c>
      <c r="F668" s="206" t="s">
        <v>1413</v>
      </c>
      <c r="G668" s="207" t="s">
        <v>169</v>
      </c>
      <c r="H668" s="208">
        <v>1</v>
      </c>
      <c r="I668" s="209">
        <v>248</v>
      </c>
      <c r="J668" s="210"/>
      <c r="K668" s="211">
        <f>ROUND(P668*H668,2)</f>
        <v>248</v>
      </c>
      <c r="L668" s="206" t="s">
        <v>161</v>
      </c>
      <c r="M668" s="212"/>
      <c r="N668" s="213" t="s">
        <v>1</v>
      </c>
      <c r="O668" s="194" t="s">
        <v>41</v>
      </c>
      <c r="P668" s="195">
        <f>I668+J668</f>
        <v>248</v>
      </c>
      <c r="Q668" s="195">
        <f>ROUND(I668*H668,2)</f>
        <v>248</v>
      </c>
      <c r="R668" s="195">
        <f>ROUND(J668*H668,2)</f>
        <v>0</v>
      </c>
      <c r="S668" s="55"/>
      <c r="T668" s="196">
        <f>S668*H668</f>
        <v>0</v>
      </c>
      <c r="U668" s="196">
        <v>0</v>
      </c>
      <c r="V668" s="196">
        <f>U668*H668</f>
        <v>0</v>
      </c>
      <c r="W668" s="196">
        <v>0</v>
      </c>
      <c r="X668" s="196">
        <f>W668*H668</f>
        <v>0</v>
      </c>
      <c r="Y668" s="197" t="s">
        <v>1</v>
      </c>
      <c r="AR668" s="12" t="s">
        <v>290</v>
      </c>
      <c r="AT668" s="12" t="s">
        <v>282</v>
      </c>
      <c r="AU668" s="12" t="s">
        <v>72</v>
      </c>
      <c r="AY668" s="12" t="s">
        <v>155</v>
      </c>
      <c r="BE668" s="99">
        <f>IF(O668="základní",K668,0)</f>
        <v>248</v>
      </c>
      <c r="BF668" s="99">
        <f>IF(O668="snížená",K668,0)</f>
        <v>0</v>
      </c>
      <c r="BG668" s="99">
        <f>IF(O668="zákl. přenesená",K668,0)</f>
        <v>0</v>
      </c>
      <c r="BH668" s="99">
        <f>IF(O668="sníž. přenesená",K668,0)</f>
        <v>0</v>
      </c>
      <c r="BI668" s="99">
        <f>IF(O668="nulová",K668,0)</f>
        <v>0</v>
      </c>
      <c r="BJ668" s="12" t="s">
        <v>80</v>
      </c>
      <c r="BK668" s="99">
        <f>ROUND(P668*H668,2)</f>
        <v>248</v>
      </c>
      <c r="BL668" s="12" t="s">
        <v>290</v>
      </c>
      <c r="BM668" s="12" t="s">
        <v>1414</v>
      </c>
    </row>
    <row r="669" spans="2:65" s="1" customFormat="1">
      <c r="B669" s="30"/>
      <c r="C669" s="31"/>
      <c r="D669" s="198" t="s">
        <v>164</v>
      </c>
      <c r="E669" s="31"/>
      <c r="F669" s="199" t="s">
        <v>1413</v>
      </c>
      <c r="G669" s="31"/>
      <c r="H669" s="31"/>
      <c r="I669" s="112"/>
      <c r="J669" s="112"/>
      <c r="K669" s="31"/>
      <c r="L669" s="31"/>
      <c r="M669" s="32"/>
      <c r="N669" s="200"/>
      <c r="O669" s="55"/>
      <c r="P669" s="55"/>
      <c r="Q669" s="55"/>
      <c r="R669" s="55"/>
      <c r="S669" s="55"/>
      <c r="T669" s="55"/>
      <c r="U669" s="55"/>
      <c r="V669" s="55"/>
      <c r="W669" s="55"/>
      <c r="X669" s="55"/>
      <c r="Y669" s="56"/>
      <c r="AT669" s="12" t="s">
        <v>164</v>
      </c>
      <c r="AU669" s="12" t="s">
        <v>72</v>
      </c>
    </row>
    <row r="670" spans="2:65" s="1" customFormat="1" ht="22.5" customHeight="1">
      <c r="B670" s="30"/>
      <c r="C670" s="204" t="s">
        <v>1415</v>
      </c>
      <c r="D670" s="204" t="s">
        <v>282</v>
      </c>
      <c r="E670" s="205" t="s">
        <v>1416</v>
      </c>
      <c r="F670" s="206" t="s">
        <v>1417</v>
      </c>
      <c r="G670" s="207" t="s">
        <v>169</v>
      </c>
      <c r="H670" s="208">
        <v>1</v>
      </c>
      <c r="I670" s="209">
        <v>74</v>
      </c>
      <c r="J670" s="210"/>
      <c r="K670" s="211">
        <f>ROUND(P670*H670,2)</f>
        <v>74</v>
      </c>
      <c r="L670" s="206" t="s">
        <v>161</v>
      </c>
      <c r="M670" s="212"/>
      <c r="N670" s="213" t="s">
        <v>1</v>
      </c>
      <c r="O670" s="194" t="s">
        <v>41</v>
      </c>
      <c r="P670" s="195">
        <f>I670+J670</f>
        <v>74</v>
      </c>
      <c r="Q670" s="195">
        <f>ROUND(I670*H670,2)</f>
        <v>74</v>
      </c>
      <c r="R670" s="195">
        <f>ROUND(J670*H670,2)</f>
        <v>0</v>
      </c>
      <c r="S670" s="55"/>
      <c r="T670" s="196">
        <f>S670*H670</f>
        <v>0</v>
      </c>
      <c r="U670" s="196">
        <v>0</v>
      </c>
      <c r="V670" s="196">
        <f>U670*H670</f>
        <v>0</v>
      </c>
      <c r="W670" s="196">
        <v>0</v>
      </c>
      <c r="X670" s="196">
        <f>W670*H670</f>
        <v>0</v>
      </c>
      <c r="Y670" s="197" t="s">
        <v>1</v>
      </c>
      <c r="AR670" s="12" t="s">
        <v>290</v>
      </c>
      <c r="AT670" s="12" t="s">
        <v>282</v>
      </c>
      <c r="AU670" s="12" t="s">
        <v>72</v>
      </c>
      <c r="AY670" s="12" t="s">
        <v>155</v>
      </c>
      <c r="BE670" s="99">
        <f>IF(O670="základní",K670,0)</f>
        <v>74</v>
      </c>
      <c r="BF670" s="99">
        <f>IF(O670="snížená",K670,0)</f>
        <v>0</v>
      </c>
      <c r="BG670" s="99">
        <f>IF(O670="zákl. přenesená",K670,0)</f>
        <v>0</v>
      </c>
      <c r="BH670" s="99">
        <f>IF(O670="sníž. přenesená",K670,0)</f>
        <v>0</v>
      </c>
      <c r="BI670" s="99">
        <f>IF(O670="nulová",K670,0)</f>
        <v>0</v>
      </c>
      <c r="BJ670" s="12" t="s">
        <v>80</v>
      </c>
      <c r="BK670" s="99">
        <f>ROUND(P670*H670,2)</f>
        <v>74</v>
      </c>
      <c r="BL670" s="12" t="s">
        <v>290</v>
      </c>
      <c r="BM670" s="12" t="s">
        <v>1418</v>
      </c>
    </row>
    <row r="671" spans="2:65" s="1" customFormat="1">
      <c r="B671" s="30"/>
      <c r="C671" s="31"/>
      <c r="D671" s="198" t="s">
        <v>164</v>
      </c>
      <c r="E671" s="31"/>
      <c r="F671" s="199" t="s">
        <v>1417</v>
      </c>
      <c r="G671" s="31"/>
      <c r="H671" s="31"/>
      <c r="I671" s="112"/>
      <c r="J671" s="112"/>
      <c r="K671" s="31"/>
      <c r="L671" s="31"/>
      <c r="M671" s="32"/>
      <c r="N671" s="200"/>
      <c r="O671" s="55"/>
      <c r="P671" s="55"/>
      <c r="Q671" s="55"/>
      <c r="R671" s="55"/>
      <c r="S671" s="55"/>
      <c r="T671" s="55"/>
      <c r="U671" s="55"/>
      <c r="V671" s="55"/>
      <c r="W671" s="55"/>
      <c r="X671" s="55"/>
      <c r="Y671" s="56"/>
      <c r="AT671" s="12" t="s">
        <v>164</v>
      </c>
      <c r="AU671" s="12" t="s">
        <v>72</v>
      </c>
    </row>
    <row r="672" spans="2:65" s="1" customFormat="1" ht="22.5" customHeight="1">
      <c r="B672" s="30"/>
      <c r="C672" s="204" t="s">
        <v>1419</v>
      </c>
      <c r="D672" s="204" t="s">
        <v>282</v>
      </c>
      <c r="E672" s="205" t="s">
        <v>1420</v>
      </c>
      <c r="F672" s="206" t="s">
        <v>1421</v>
      </c>
      <c r="G672" s="207" t="s">
        <v>169</v>
      </c>
      <c r="H672" s="208">
        <v>1</v>
      </c>
      <c r="I672" s="209">
        <v>161</v>
      </c>
      <c r="J672" s="210"/>
      <c r="K672" s="211">
        <f>ROUND(P672*H672,2)</f>
        <v>161</v>
      </c>
      <c r="L672" s="206" t="s">
        <v>161</v>
      </c>
      <c r="M672" s="212"/>
      <c r="N672" s="213" t="s">
        <v>1</v>
      </c>
      <c r="O672" s="194" t="s">
        <v>41</v>
      </c>
      <c r="P672" s="195">
        <f>I672+J672</f>
        <v>161</v>
      </c>
      <c r="Q672" s="195">
        <f>ROUND(I672*H672,2)</f>
        <v>161</v>
      </c>
      <c r="R672" s="195">
        <f>ROUND(J672*H672,2)</f>
        <v>0</v>
      </c>
      <c r="S672" s="55"/>
      <c r="T672" s="196">
        <f>S672*H672</f>
        <v>0</v>
      </c>
      <c r="U672" s="196">
        <v>0</v>
      </c>
      <c r="V672" s="196">
        <f>U672*H672</f>
        <v>0</v>
      </c>
      <c r="W672" s="196">
        <v>0</v>
      </c>
      <c r="X672" s="196">
        <f>W672*H672</f>
        <v>0</v>
      </c>
      <c r="Y672" s="197" t="s">
        <v>1</v>
      </c>
      <c r="AR672" s="12" t="s">
        <v>290</v>
      </c>
      <c r="AT672" s="12" t="s">
        <v>282</v>
      </c>
      <c r="AU672" s="12" t="s">
        <v>72</v>
      </c>
      <c r="AY672" s="12" t="s">
        <v>155</v>
      </c>
      <c r="BE672" s="99">
        <f>IF(O672="základní",K672,0)</f>
        <v>161</v>
      </c>
      <c r="BF672" s="99">
        <f>IF(O672="snížená",K672,0)</f>
        <v>0</v>
      </c>
      <c r="BG672" s="99">
        <f>IF(O672="zákl. přenesená",K672,0)</f>
        <v>0</v>
      </c>
      <c r="BH672" s="99">
        <f>IF(O672="sníž. přenesená",K672,0)</f>
        <v>0</v>
      </c>
      <c r="BI672" s="99">
        <f>IF(O672="nulová",K672,0)</f>
        <v>0</v>
      </c>
      <c r="BJ672" s="12" t="s">
        <v>80</v>
      </c>
      <c r="BK672" s="99">
        <f>ROUND(P672*H672,2)</f>
        <v>161</v>
      </c>
      <c r="BL672" s="12" t="s">
        <v>290</v>
      </c>
      <c r="BM672" s="12" t="s">
        <v>1422</v>
      </c>
    </row>
    <row r="673" spans="2:65" s="1" customFormat="1">
      <c r="B673" s="30"/>
      <c r="C673" s="31"/>
      <c r="D673" s="198" t="s">
        <v>164</v>
      </c>
      <c r="E673" s="31"/>
      <c r="F673" s="199" t="s">
        <v>1421</v>
      </c>
      <c r="G673" s="31"/>
      <c r="H673" s="31"/>
      <c r="I673" s="112"/>
      <c r="J673" s="112"/>
      <c r="K673" s="31"/>
      <c r="L673" s="31"/>
      <c r="M673" s="32"/>
      <c r="N673" s="200"/>
      <c r="O673" s="55"/>
      <c r="P673" s="55"/>
      <c r="Q673" s="55"/>
      <c r="R673" s="55"/>
      <c r="S673" s="55"/>
      <c r="T673" s="55"/>
      <c r="U673" s="55"/>
      <c r="V673" s="55"/>
      <c r="W673" s="55"/>
      <c r="X673" s="55"/>
      <c r="Y673" s="56"/>
      <c r="AT673" s="12" t="s">
        <v>164</v>
      </c>
      <c r="AU673" s="12" t="s">
        <v>72</v>
      </c>
    </row>
    <row r="674" spans="2:65" s="1" customFormat="1" ht="22.5" customHeight="1">
      <c r="B674" s="30"/>
      <c r="C674" s="204" t="s">
        <v>1423</v>
      </c>
      <c r="D674" s="204" t="s">
        <v>282</v>
      </c>
      <c r="E674" s="205" t="s">
        <v>1424</v>
      </c>
      <c r="F674" s="206" t="s">
        <v>1425</v>
      </c>
      <c r="G674" s="207" t="s">
        <v>169</v>
      </c>
      <c r="H674" s="208">
        <v>1</v>
      </c>
      <c r="I674" s="209">
        <v>196</v>
      </c>
      <c r="J674" s="210"/>
      <c r="K674" s="211">
        <f>ROUND(P674*H674,2)</f>
        <v>196</v>
      </c>
      <c r="L674" s="206" t="s">
        <v>161</v>
      </c>
      <c r="M674" s="212"/>
      <c r="N674" s="213" t="s">
        <v>1</v>
      </c>
      <c r="O674" s="194" t="s">
        <v>41</v>
      </c>
      <c r="P674" s="195">
        <f>I674+J674</f>
        <v>196</v>
      </c>
      <c r="Q674" s="195">
        <f>ROUND(I674*H674,2)</f>
        <v>196</v>
      </c>
      <c r="R674" s="195">
        <f>ROUND(J674*H674,2)</f>
        <v>0</v>
      </c>
      <c r="S674" s="55"/>
      <c r="T674" s="196">
        <f>S674*H674</f>
        <v>0</v>
      </c>
      <c r="U674" s="196">
        <v>0</v>
      </c>
      <c r="V674" s="196">
        <f>U674*H674</f>
        <v>0</v>
      </c>
      <c r="W674" s="196">
        <v>0</v>
      </c>
      <c r="X674" s="196">
        <f>W674*H674</f>
        <v>0</v>
      </c>
      <c r="Y674" s="197" t="s">
        <v>1</v>
      </c>
      <c r="AR674" s="12" t="s">
        <v>290</v>
      </c>
      <c r="AT674" s="12" t="s">
        <v>282</v>
      </c>
      <c r="AU674" s="12" t="s">
        <v>72</v>
      </c>
      <c r="AY674" s="12" t="s">
        <v>155</v>
      </c>
      <c r="BE674" s="99">
        <f>IF(O674="základní",K674,0)</f>
        <v>196</v>
      </c>
      <c r="BF674" s="99">
        <f>IF(O674="snížená",K674,0)</f>
        <v>0</v>
      </c>
      <c r="BG674" s="99">
        <f>IF(O674="zákl. přenesená",K674,0)</f>
        <v>0</v>
      </c>
      <c r="BH674" s="99">
        <f>IF(O674="sníž. přenesená",K674,0)</f>
        <v>0</v>
      </c>
      <c r="BI674" s="99">
        <f>IF(O674="nulová",K674,0)</f>
        <v>0</v>
      </c>
      <c r="BJ674" s="12" t="s">
        <v>80</v>
      </c>
      <c r="BK674" s="99">
        <f>ROUND(P674*H674,2)</f>
        <v>196</v>
      </c>
      <c r="BL674" s="12" t="s">
        <v>290</v>
      </c>
      <c r="BM674" s="12" t="s">
        <v>1426</v>
      </c>
    </row>
    <row r="675" spans="2:65" s="1" customFormat="1">
      <c r="B675" s="30"/>
      <c r="C675" s="31"/>
      <c r="D675" s="198" t="s">
        <v>164</v>
      </c>
      <c r="E675" s="31"/>
      <c r="F675" s="199" t="s">
        <v>1425</v>
      </c>
      <c r="G675" s="31"/>
      <c r="H675" s="31"/>
      <c r="I675" s="112"/>
      <c r="J675" s="112"/>
      <c r="K675" s="31"/>
      <c r="L675" s="31"/>
      <c r="M675" s="32"/>
      <c r="N675" s="200"/>
      <c r="O675" s="55"/>
      <c r="P675" s="55"/>
      <c r="Q675" s="55"/>
      <c r="R675" s="55"/>
      <c r="S675" s="55"/>
      <c r="T675" s="55"/>
      <c r="U675" s="55"/>
      <c r="V675" s="55"/>
      <c r="W675" s="55"/>
      <c r="X675" s="55"/>
      <c r="Y675" s="56"/>
      <c r="AT675" s="12" t="s">
        <v>164</v>
      </c>
      <c r="AU675" s="12" t="s">
        <v>72</v>
      </c>
    </row>
    <row r="676" spans="2:65" s="1" customFormat="1" ht="22.5" customHeight="1">
      <c r="B676" s="30"/>
      <c r="C676" s="204" t="s">
        <v>1427</v>
      </c>
      <c r="D676" s="204" t="s">
        <v>282</v>
      </c>
      <c r="E676" s="205" t="s">
        <v>1428</v>
      </c>
      <c r="F676" s="206" t="s">
        <v>1429</v>
      </c>
      <c r="G676" s="207" t="s">
        <v>169</v>
      </c>
      <c r="H676" s="208">
        <v>1</v>
      </c>
      <c r="I676" s="209">
        <v>107</v>
      </c>
      <c r="J676" s="210"/>
      <c r="K676" s="211">
        <f>ROUND(P676*H676,2)</f>
        <v>107</v>
      </c>
      <c r="L676" s="206" t="s">
        <v>161</v>
      </c>
      <c r="M676" s="212"/>
      <c r="N676" s="213" t="s">
        <v>1</v>
      </c>
      <c r="O676" s="194" t="s">
        <v>41</v>
      </c>
      <c r="P676" s="195">
        <f>I676+J676</f>
        <v>107</v>
      </c>
      <c r="Q676" s="195">
        <f>ROUND(I676*H676,2)</f>
        <v>107</v>
      </c>
      <c r="R676" s="195">
        <f>ROUND(J676*H676,2)</f>
        <v>0</v>
      </c>
      <c r="S676" s="55"/>
      <c r="T676" s="196">
        <f>S676*H676</f>
        <v>0</v>
      </c>
      <c r="U676" s="196">
        <v>0</v>
      </c>
      <c r="V676" s="196">
        <f>U676*H676</f>
        <v>0</v>
      </c>
      <c r="W676" s="196">
        <v>0</v>
      </c>
      <c r="X676" s="196">
        <f>W676*H676</f>
        <v>0</v>
      </c>
      <c r="Y676" s="197" t="s">
        <v>1</v>
      </c>
      <c r="AR676" s="12" t="s">
        <v>290</v>
      </c>
      <c r="AT676" s="12" t="s">
        <v>282</v>
      </c>
      <c r="AU676" s="12" t="s">
        <v>72</v>
      </c>
      <c r="AY676" s="12" t="s">
        <v>155</v>
      </c>
      <c r="BE676" s="99">
        <f>IF(O676="základní",K676,0)</f>
        <v>107</v>
      </c>
      <c r="BF676" s="99">
        <f>IF(O676="snížená",K676,0)</f>
        <v>0</v>
      </c>
      <c r="BG676" s="99">
        <f>IF(O676="zákl. přenesená",K676,0)</f>
        <v>0</v>
      </c>
      <c r="BH676" s="99">
        <f>IF(O676="sníž. přenesená",K676,0)</f>
        <v>0</v>
      </c>
      <c r="BI676" s="99">
        <f>IF(O676="nulová",K676,0)</f>
        <v>0</v>
      </c>
      <c r="BJ676" s="12" t="s">
        <v>80</v>
      </c>
      <c r="BK676" s="99">
        <f>ROUND(P676*H676,2)</f>
        <v>107</v>
      </c>
      <c r="BL676" s="12" t="s">
        <v>290</v>
      </c>
      <c r="BM676" s="12" t="s">
        <v>1430</v>
      </c>
    </row>
    <row r="677" spans="2:65" s="1" customFormat="1">
      <c r="B677" s="30"/>
      <c r="C677" s="31"/>
      <c r="D677" s="198" t="s">
        <v>164</v>
      </c>
      <c r="E677" s="31"/>
      <c r="F677" s="199" t="s">
        <v>1429</v>
      </c>
      <c r="G677" s="31"/>
      <c r="H677" s="31"/>
      <c r="I677" s="112"/>
      <c r="J677" s="112"/>
      <c r="K677" s="31"/>
      <c r="L677" s="31"/>
      <c r="M677" s="32"/>
      <c r="N677" s="200"/>
      <c r="O677" s="55"/>
      <c r="P677" s="55"/>
      <c r="Q677" s="55"/>
      <c r="R677" s="55"/>
      <c r="S677" s="55"/>
      <c r="T677" s="55"/>
      <c r="U677" s="55"/>
      <c r="V677" s="55"/>
      <c r="W677" s="55"/>
      <c r="X677" s="55"/>
      <c r="Y677" s="56"/>
      <c r="AT677" s="12" t="s">
        <v>164</v>
      </c>
      <c r="AU677" s="12" t="s">
        <v>72</v>
      </c>
    </row>
    <row r="678" spans="2:65" s="1" customFormat="1" ht="22.5" customHeight="1">
      <c r="B678" s="30"/>
      <c r="C678" s="204" t="s">
        <v>1431</v>
      </c>
      <c r="D678" s="204" t="s">
        <v>282</v>
      </c>
      <c r="E678" s="205" t="s">
        <v>1432</v>
      </c>
      <c r="F678" s="206" t="s">
        <v>1433</v>
      </c>
      <c r="G678" s="207" t="s">
        <v>169</v>
      </c>
      <c r="H678" s="208">
        <v>1</v>
      </c>
      <c r="I678" s="209">
        <v>1489</v>
      </c>
      <c r="J678" s="210"/>
      <c r="K678" s="211">
        <f>ROUND(P678*H678,2)</f>
        <v>1489</v>
      </c>
      <c r="L678" s="206" t="s">
        <v>161</v>
      </c>
      <c r="M678" s="212"/>
      <c r="N678" s="213" t="s">
        <v>1</v>
      </c>
      <c r="O678" s="194" t="s">
        <v>41</v>
      </c>
      <c r="P678" s="195">
        <f>I678+J678</f>
        <v>1489</v>
      </c>
      <c r="Q678" s="195">
        <f>ROUND(I678*H678,2)</f>
        <v>1489</v>
      </c>
      <c r="R678" s="195">
        <f>ROUND(J678*H678,2)</f>
        <v>0</v>
      </c>
      <c r="S678" s="55"/>
      <c r="T678" s="196">
        <f>S678*H678</f>
        <v>0</v>
      </c>
      <c r="U678" s="196">
        <v>0</v>
      </c>
      <c r="V678" s="196">
        <f>U678*H678</f>
        <v>0</v>
      </c>
      <c r="W678" s="196">
        <v>0</v>
      </c>
      <c r="X678" s="196">
        <f>W678*H678</f>
        <v>0</v>
      </c>
      <c r="Y678" s="197" t="s">
        <v>1</v>
      </c>
      <c r="AR678" s="12" t="s">
        <v>290</v>
      </c>
      <c r="AT678" s="12" t="s">
        <v>282</v>
      </c>
      <c r="AU678" s="12" t="s">
        <v>72</v>
      </c>
      <c r="AY678" s="12" t="s">
        <v>155</v>
      </c>
      <c r="BE678" s="99">
        <f>IF(O678="základní",K678,0)</f>
        <v>1489</v>
      </c>
      <c r="BF678" s="99">
        <f>IF(O678="snížená",K678,0)</f>
        <v>0</v>
      </c>
      <c r="BG678" s="99">
        <f>IF(O678="zákl. přenesená",K678,0)</f>
        <v>0</v>
      </c>
      <c r="BH678" s="99">
        <f>IF(O678="sníž. přenesená",K678,0)</f>
        <v>0</v>
      </c>
      <c r="BI678" s="99">
        <f>IF(O678="nulová",K678,0)</f>
        <v>0</v>
      </c>
      <c r="BJ678" s="12" t="s">
        <v>80</v>
      </c>
      <c r="BK678" s="99">
        <f>ROUND(P678*H678,2)</f>
        <v>1489</v>
      </c>
      <c r="BL678" s="12" t="s">
        <v>290</v>
      </c>
      <c r="BM678" s="12" t="s">
        <v>1434</v>
      </c>
    </row>
    <row r="679" spans="2:65" s="1" customFormat="1">
      <c r="B679" s="30"/>
      <c r="C679" s="31"/>
      <c r="D679" s="198" t="s">
        <v>164</v>
      </c>
      <c r="E679" s="31"/>
      <c r="F679" s="199" t="s">
        <v>1433</v>
      </c>
      <c r="G679" s="31"/>
      <c r="H679" s="31"/>
      <c r="I679" s="112"/>
      <c r="J679" s="112"/>
      <c r="K679" s="31"/>
      <c r="L679" s="31"/>
      <c r="M679" s="32"/>
      <c r="N679" s="200"/>
      <c r="O679" s="55"/>
      <c r="P679" s="55"/>
      <c r="Q679" s="55"/>
      <c r="R679" s="55"/>
      <c r="S679" s="55"/>
      <c r="T679" s="55"/>
      <c r="U679" s="55"/>
      <c r="V679" s="55"/>
      <c r="W679" s="55"/>
      <c r="X679" s="55"/>
      <c r="Y679" s="56"/>
      <c r="AT679" s="12" t="s">
        <v>164</v>
      </c>
      <c r="AU679" s="12" t="s">
        <v>72</v>
      </c>
    </row>
    <row r="680" spans="2:65" s="1" customFormat="1" ht="22.5" customHeight="1">
      <c r="B680" s="30"/>
      <c r="C680" s="204" t="s">
        <v>1435</v>
      </c>
      <c r="D680" s="204" t="s">
        <v>282</v>
      </c>
      <c r="E680" s="205" t="s">
        <v>1436</v>
      </c>
      <c r="F680" s="206" t="s">
        <v>1437</v>
      </c>
      <c r="G680" s="207" t="s">
        <v>169</v>
      </c>
      <c r="H680" s="208">
        <v>1</v>
      </c>
      <c r="I680" s="209">
        <v>5272</v>
      </c>
      <c r="J680" s="210"/>
      <c r="K680" s="211">
        <f>ROUND(P680*H680,2)</f>
        <v>5272</v>
      </c>
      <c r="L680" s="206" t="s">
        <v>161</v>
      </c>
      <c r="M680" s="212"/>
      <c r="N680" s="213" t="s">
        <v>1</v>
      </c>
      <c r="O680" s="194" t="s">
        <v>41</v>
      </c>
      <c r="P680" s="195">
        <f>I680+J680</f>
        <v>5272</v>
      </c>
      <c r="Q680" s="195">
        <f>ROUND(I680*H680,2)</f>
        <v>5272</v>
      </c>
      <c r="R680" s="195">
        <f>ROUND(J680*H680,2)</f>
        <v>0</v>
      </c>
      <c r="S680" s="55"/>
      <c r="T680" s="196">
        <f>S680*H680</f>
        <v>0</v>
      </c>
      <c r="U680" s="196">
        <v>0</v>
      </c>
      <c r="V680" s="196">
        <f>U680*H680</f>
        <v>0</v>
      </c>
      <c r="W680" s="196">
        <v>0</v>
      </c>
      <c r="X680" s="196">
        <f>W680*H680</f>
        <v>0</v>
      </c>
      <c r="Y680" s="197" t="s">
        <v>1</v>
      </c>
      <c r="AR680" s="12" t="s">
        <v>290</v>
      </c>
      <c r="AT680" s="12" t="s">
        <v>282</v>
      </c>
      <c r="AU680" s="12" t="s">
        <v>72</v>
      </c>
      <c r="AY680" s="12" t="s">
        <v>155</v>
      </c>
      <c r="BE680" s="99">
        <f>IF(O680="základní",K680,0)</f>
        <v>5272</v>
      </c>
      <c r="BF680" s="99">
        <f>IF(O680="snížená",K680,0)</f>
        <v>0</v>
      </c>
      <c r="BG680" s="99">
        <f>IF(O680="zákl. přenesená",K680,0)</f>
        <v>0</v>
      </c>
      <c r="BH680" s="99">
        <f>IF(O680="sníž. přenesená",K680,0)</f>
        <v>0</v>
      </c>
      <c r="BI680" s="99">
        <f>IF(O680="nulová",K680,0)</f>
        <v>0</v>
      </c>
      <c r="BJ680" s="12" t="s">
        <v>80</v>
      </c>
      <c r="BK680" s="99">
        <f>ROUND(P680*H680,2)</f>
        <v>5272</v>
      </c>
      <c r="BL680" s="12" t="s">
        <v>290</v>
      </c>
      <c r="BM680" s="12" t="s">
        <v>1438</v>
      </c>
    </row>
    <row r="681" spans="2:65" s="1" customFormat="1">
      <c r="B681" s="30"/>
      <c r="C681" s="31"/>
      <c r="D681" s="198" t="s">
        <v>164</v>
      </c>
      <c r="E681" s="31"/>
      <c r="F681" s="199" t="s">
        <v>1437</v>
      </c>
      <c r="G681" s="31"/>
      <c r="H681" s="31"/>
      <c r="I681" s="112"/>
      <c r="J681" s="112"/>
      <c r="K681" s="31"/>
      <c r="L681" s="31"/>
      <c r="M681" s="32"/>
      <c r="N681" s="200"/>
      <c r="O681" s="55"/>
      <c r="P681" s="55"/>
      <c r="Q681" s="55"/>
      <c r="R681" s="55"/>
      <c r="S681" s="55"/>
      <c r="T681" s="55"/>
      <c r="U681" s="55"/>
      <c r="V681" s="55"/>
      <c r="W681" s="55"/>
      <c r="X681" s="55"/>
      <c r="Y681" s="56"/>
      <c r="AT681" s="12" t="s">
        <v>164</v>
      </c>
      <c r="AU681" s="12" t="s">
        <v>72</v>
      </c>
    </row>
    <row r="682" spans="2:65" s="1" customFormat="1" ht="22.5" customHeight="1">
      <c r="B682" s="30"/>
      <c r="C682" s="204" t="s">
        <v>1439</v>
      </c>
      <c r="D682" s="204" t="s">
        <v>282</v>
      </c>
      <c r="E682" s="205" t="s">
        <v>1440</v>
      </c>
      <c r="F682" s="206" t="s">
        <v>1441</v>
      </c>
      <c r="G682" s="207" t="s">
        <v>169</v>
      </c>
      <c r="H682" s="208">
        <v>1</v>
      </c>
      <c r="I682" s="209">
        <v>336</v>
      </c>
      <c r="J682" s="210"/>
      <c r="K682" s="211">
        <f>ROUND(P682*H682,2)</f>
        <v>336</v>
      </c>
      <c r="L682" s="206" t="s">
        <v>161</v>
      </c>
      <c r="M682" s="212"/>
      <c r="N682" s="213" t="s">
        <v>1</v>
      </c>
      <c r="O682" s="194" t="s">
        <v>41</v>
      </c>
      <c r="P682" s="195">
        <f>I682+J682</f>
        <v>336</v>
      </c>
      <c r="Q682" s="195">
        <f>ROUND(I682*H682,2)</f>
        <v>336</v>
      </c>
      <c r="R682" s="195">
        <f>ROUND(J682*H682,2)</f>
        <v>0</v>
      </c>
      <c r="S682" s="55"/>
      <c r="T682" s="196">
        <f>S682*H682</f>
        <v>0</v>
      </c>
      <c r="U682" s="196">
        <v>0</v>
      </c>
      <c r="V682" s="196">
        <f>U682*H682</f>
        <v>0</v>
      </c>
      <c r="W682" s="196">
        <v>0</v>
      </c>
      <c r="X682" s="196">
        <f>W682*H682</f>
        <v>0</v>
      </c>
      <c r="Y682" s="197" t="s">
        <v>1</v>
      </c>
      <c r="AR682" s="12" t="s">
        <v>290</v>
      </c>
      <c r="AT682" s="12" t="s">
        <v>282</v>
      </c>
      <c r="AU682" s="12" t="s">
        <v>72</v>
      </c>
      <c r="AY682" s="12" t="s">
        <v>155</v>
      </c>
      <c r="BE682" s="99">
        <f>IF(O682="základní",K682,0)</f>
        <v>336</v>
      </c>
      <c r="BF682" s="99">
        <f>IF(O682="snížená",K682,0)</f>
        <v>0</v>
      </c>
      <c r="BG682" s="99">
        <f>IF(O682="zákl. přenesená",K682,0)</f>
        <v>0</v>
      </c>
      <c r="BH682" s="99">
        <f>IF(O682="sníž. přenesená",K682,0)</f>
        <v>0</v>
      </c>
      <c r="BI682" s="99">
        <f>IF(O682="nulová",K682,0)</f>
        <v>0</v>
      </c>
      <c r="BJ682" s="12" t="s">
        <v>80</v>
      </c>
      <c r="BK682" s="99">
        <f>ROUND(P682*H682,2)</f>
        <v>336</v>
      </c>
      <c r="BL682" s="12" t="s">
        <v>290</v>
      </c>
      <c r="BM682" s="12" t="s">
        <v>1442</v>
      </c>
    </row>
    <row r="683" spans="2:65" s="1" customFormat="1">
      <c r="B683" s="30"/>
      <c r="C683" s="31"/>
      <c r="D683" s="198" t="s">
        <v>164</v>
      </c>
      <c r="E683" s="31"/>
      <c r="F683" s="199" t="s">
        <v>1441</v>
      </c>
      <c r="G683" s="31"/>
      <c r="H683" s="31"/>
      <c r="I683" s="112"/>
      <c r="J683" s="112"/>
      <c r="K683" s="31"/>
      <c r="L683" s="31"/>
      <c r="M683" s="32"/>
      <c r="N683" s="200"/>
      <c r="O683" s="55"/>
      <c r="P683" s="55"/>
      <c r="Q683" s="55"/>
      <c r="R683" s="55"/>
      <c r="S683" s="55"/>
      <c r="T683" s="55"/>
      <c r="U683" s="55"/>
      <c r="V683" s="55"/>
      <c r="W683" s="55"/>
      <c r="X683" s="55"/>
      <c r="Y683" s="56"/>
      <c r="AT683" s="12" t="s">
        <v>164</v>
      </c>
      <c r="AU683" s="12" t="s">
        <v>72</v>
      </c>
    </row>
    <row r="684" spans="2:65" s="1" customFormat="1" ht="22.5" customHeight="1">
      <c r="B684" s="30"/>
      <c r="C684" s="204" t="s">
        <v>1443</v>
      </c>
      <c r="D684" s="204" t="s">
        <v>282</v>
      </c>
      <c r="E684" s="205" t="s">
        <v>1444</v>
      </c>
      <c r="F684" s="206" t="s">
        <v>1445</v>
      </c>
      <c r="G684" s="207" t="s">
        <v>169</v>
      </c>
      <c r="H684" s="208">
        <v>1</v>
      </c>
      <c r="I684" s="209">
        <v>1039</v>
      </c>
      <c r="J684" s="210"/>
      <c r="K684" s="211">
        <f>ROUND(P684*H684,2)</f>
        <v>1039</v>
      </c>
      <c r="L684" s="206" t="s">
        <v>161</v>
      </c>
      <c r="M684" s="212"/>
      <c r="N684" s="213" t="s">
        <v>1</v>
      </c>
      <c r="O684" s="194" t="s">
        <v>41</v>
      </c>
      <c r="P684" s="195">
        <f>I684+J684</f>
        <v>1039</v>
      </c>
      <c r="Q684" s="195">
        <f>ROUND(I684*H684,2)</f>
        <v>1039</v>
      </c>
      <c r="R684" s="195">
        <f>ROUND(J684*H684,2)</f>
        <v>0</v>
      </c>
      <c r="S684" s="55"/>
      <c r="T684" s="196">
        <f>S684*H684</f>
        <v>0</v>
      </c>
      <c r="U684" s="196">
        <v>0</v>
      </c>
      <c r="V684" s="196">
        <f>U684*H684</f>
        <v>0</v>
      </c>
      <c r="W684" s="196">
        <v>0</v>
      </c>
      <c r="X684" s="196">
        <f>W684*H684</f>
        <v>0</v>
      </c>
      <c r="Y684" s="197" t="s">
        <v>1</v>
      </c>
      <c r="AR684" s="12" t="s">
        <v>290</v>
      </c>
      <c r="AT684" s="12" t="s">
        <v>282</v>
      </c>
      <c r="AU684" s="12" t="s">
        <v>72</v>
      </c>
      <c r="AY684" s="12" t="s">
        <v>155</v>
      </c>
      <c r="BE684" s="99">
        <f>IF(O684="základní",K684,0)</f>
        <v>1039</v>
      </c>
      <c r="BF684" s="99">
        <f>IF(O684="snížená",K684,0)</f>
        <v>0</v>
      </c>
      <c r="BG684" s="99">
        <f>IF(O684="zákl. přenesená",K684,0)</f>
        <v>0</v>
      </c>
      <c r="BH684" s="99">
        <f>IF(O684="sníž. přenesená",K684,0)</f>
        <v>0</v>
      </c>
      <c r="BI684" s="99">
        <f>IF(O684="nulová",K684,0)</f>
        <v>0</v>
      </c>
      <c r="BJ684" s="12" t="s">
        <v>80</v>
      </c>
      <c r="BK684" s="99">
        <f>ROUND(P684*H684,2)</f>
        <v>1039</v>
      </c>
      <c r="BL684" s="12" t="s">
        <v>290</v>
      </c>
      <c r="BM684" s="12" t="s">
        <v>1446</v>
      </c>
    </row>
    <row r="685" spans="2:65" s="1" customFormat="1">
      <c r="B685" s="30"/>
      <c r="C685" s="31"/>
      <c r="D685" s="198" t="s">
        <v>164</v>
      </c>
      <c r="E685" s="31"/>
      <c r="F685" s="199" t="s">
        <v>1445</v>
      </c>
      <c r="G685" s="31"/>
      <c r="H685" s="31"/>
      <c r="I685" s="112"/>
      <c r="J685" s="112"/>
      <c r="K685" s="31"/>
      <c r="L685" s="31"/>
      <c r="M685" s="32"/>
      <c r="N685" s="200"/>
      <c r="O685" s="55"/>
      <c r="P685" s="55"/>
      <c r="Q685" s="55"/>
      <c r="R685" s="55"/>
      <c r="S685" s="55"/>
      <c r="T685" s="55"/>
      <c r="U685" s="55"/>
      <c r="V685" s="55"/>
      <c r="W685" s="55"/>
      <c r="X685" s="55"/>
      <c r="Y685" s="56"/>
      <c r="AT685" s="12" t="s">
        <v>164</v>
      </c>
      <c r="AU685" s="12" t="s">
        <v>72</v>
      </c>
    </row>
    <row r="686" spans="2:65" s="1" customFormat="1" ht="22.5" customHeight="1">
      <c r="B686" s="30"/>
      <c r="C686" s="204" t="s">
        <v>1447</v>
      </c>
      <c r="D686" s="204" t="s">
        <v>282</v>
      </c>
      <c r="E686" s="205" t="s">
        <v>1448</v>
      </c>
      <c r="F686" s="206" t="s">
        <v>1449</v>
      </c>
      <c r="G686" s="207" t="s">
        <v>169</v>
      </c>
      <c r="H686" s="208">
        <v>1</v>
      </c>
      <c r="I686" s="209">
        <v>159</v>
      </c>
      <c r="J686" s="210"/>
      <c r="K686" s="211">
        <f>ROUND(P686*H686,2)</f>
        <v>159</v>
      </c>
      <c r="L686" s="206" t="s">
        <v>161</v>
      </c>
      <c r="M686" s="212"/>
      <c r="N686" s="213" t="s">
        <v>1</v>
      </c>
      <c r="O686" s="194" t="s">
        <v>41</v>
      </c>
      <c r="P686" s="195">
        <f>I686+J686</f>
        <v>159</v>
      </c>
      <c r="Q686" s="195">
        <f>ROUND(I686*H686,2)</f>
        <v>159</v>
      </c>
      <c r="R686" s="195">
        <f>ROUND(J686*H686,2)</f>
        <v>0</v>
      </c>
      <c r="S686" s="55"/>
      <c r="T686" s="196">
        <f>S686*H686</f>
        <v>0</v>
      </c>
      <c r="U686" s="196">
        <v>0</v>
      </c>
      <c r="V686" s="196">
        <f>U686*H686</f>
        <v>0</v>
      </c>
      <c r="W686" s="196">
        <v>0</v>
      </c>
      <c r="X686" s="196">
        <f>W686*H686</f>
        <v>0</v>
      </c>
      <c r="Y686" s="197" t="s">
        <v>1</v>
      </c>
      <c r="AR686" s="12" t="s">
        <v>290</v>
      </c>
      <c r="AT686" s="12" t="s">
        <v>282</v>
      </c>
      <c r="AU686" s="12" t="s">
        <v>72</v>
      </c>
      <c r="AY686" s="12" t="s">
        <v>155</v>
      </c>
      <c r="BE686" s="99">
        <f>IF(O686="základní",K686,0)</f>
        <v>159</v>
      </c>
      <c r="BF686" s="99">
        <f>IF(O686="snížená",K686,0)</f>
        <v>0</v>
      </c>
      <c r="BG686" s="99">
        <f>IF(O686="zákl. přenesená",K686,0)</f>
        <v>0</v>
      </c>
      <c r="BH686" s="99">
        <f>IF(O686="sníž. přenesená",K686,0)</f>
        <v>0</v>
      </c>
      <c r="BI686" s="99">
        <f>IF(O686="nulová",K686,0)</f>
        <v>0</v>
      </c>
      <c r="BJ686" s="12" t="s">
        <v>80</v>
      </c>
      <c r="BK686" s="99">
        <f>ROUND(P686*H686,2)</f>
        <v>159</v>
      </c>
      <c r="BL686" s="12" t="s">
        <v>290</v>
      </c>
      <c r="BM686" s="12" t="s">
        <v>1450</v>
      </c>
    </row>
    <row r="687" spans="2:65" s="1" customFormat="1">
      <c r="B687" s="30"/>
      <c r="C687" s="31"/>
      <c r="D687" s="198" t="s">
        <v>164</v>
      </c>
      <c r="E687" s="31"/>
      <c r="F687" s="199" t="s">
        <v>1449</v>
      </c>
      <c r="G687" s="31"/>
      <c r="H687" s="31"/>
      <c r="I687" s="112"/>
      <c r="J687" s="112"/>
      <c r="K687" s="31"/>
      <c r="L687" s="31"/>
      <c r="M687" s="32"/>
      <c r="N687" s="200"/>
      <c r="O687" s="55"/>
      <c r="P687" s="55"/>
      <c r="Q687" s="55"/>
      <c r="R687" s="55"/>
      <c r="S687" s="55"/>
      <c r="T687" s="55"/>
      <c r="U687" s="55"/>
      <c r="V687" s="55"/>
      <c r="W687" s="55"/>
      <c r="X687" s="55"/>
      <c r="Y687" s="56"/>
      <c r="AT687" s="12" t="s">
        <v>164</v>
      </c>
      <c r="AU687" s="12" t="s">
        <v>72</v>
      </c>
    </row>
    <row r="688" spans="2:65" s="1" customFormat="1" ht="22.5" customHeight="1">
      <c r="B688" s="30"/>
      <c r="C688" s="204" t="s">
        <v>1451</v>
      </c>
      <c r="D688" s="204" t="s">
        <v>282</v>
      </c>
      <c r="E688" s="205" t="s">
        <v>1452</v>
      </c>
      <c r="F688" s="206" t="s">
        <v>1453</v>
      </c>
      <c r="G688" s="207" t="s">
        <v>169</v>
      </c>
      <c r="H688" s="208">
        <v>1</v>
      </c>
      <c r="I688" s="209">
        <v>2019</v>
      </c>
      <c r="J688" s="210"/>
      <c r="K688" s="211">
        <f>ROUND(P688*H688,2)</f>
        <v>2019</v>
      </c>
      <c r="L688" s="206" t="s">
        <v>161</v>
      </c>
      <c r="M688" s="212"/>
      <c r="N688" s="213" t="s">
        <v>1</v>
      </c>
      <c r="O688" s="194" t="s">
        <v>41</v>
      </c>
      <c r="P688" s="195">
        <f>I688+J688</f>
        <v>2019</v>
      </c>
      <c r="Q688" s="195">
        <f>ROUND(I688*H688,2)</f>
        <v>2019</v>
      </c>
      <c r="R688" s="195">
        <f>ROUND(J688*H688,2)</f>
        <v>0</v>
      </c>
      <c r="S688" s="55"/>
      <c r="T688" s="196">
        <f>S688*H688</f>
        <v>0</v>
      </c>
      <c r="U688" s="196">
        <v>0</v>
      </c>
      <c r="V688" s="196">
        <f>U688*H688</f>
        <v>0</v>
      </c>
      <c r="W688" s="196">
        <v>0</v>
      </c>
      <c r="X688" s="196">
        <f>W688*H688</f>
        <v>0</v>
      </c>
      <c r="Y688" s="197" t="s">
        <v>1</v>
      </c>
      <c r="AR688" s="12" t="s">
        <v>290</v>
      </c>
      <c r="AT688" s="12" t="s">
        <v>282</v>
      </c>
      <c r="AU688" s="12" t="s">
        <v>72</v>
      </c>
      <c r="AY688" s="12" t="s">
        <v>155</v>
      </c>
      <c r="BE688" s="99">
        <f>IF(O688="základní",K688,0)</f>
        <v>2019</v>
      </c>
      <c r="BF688" s="99">
        <f>IF(O688="snížená",K688,0)</f>
        <v>0</v>
      </c>
      <c r="BG688" s="99">
        <f>IF(O688="zákl. přenesená",K688,0)</f>
        <v>0</v>
      </c>
      <c r="BH688" s="99">
        <f>IF(O688="sníž. přenesená",K688,0)</f>
        <v>0</v>
      </c>
      <c r="BI688" s="99">
        <f>IF(O688="nulová",K688,0)</f>
        <v>0</v>
      </c>
      <c r="BJ688" s="12" t="s">
        <v>80</v>
      </c>
      <c r="BK688" s="99">
        <f>ROUND(P688*H688,2)</f>
        <v>2019</v>
      </c>
      <c r="BL688" s="12" t="s">
        <v>290</v>
      </c>
      <c r="BM688" s="12" t="s">
        <v>1454</v>
      </c>
    </row>
    <row r="689" spans="2:65" s="1" customFormat="1">
      <c r="B689" s="30"/>
      <c r="C689" s="31"/>
      <c r="D689" s="198" t="s">
        <v>164</v>
      </c>
      <c r="E689" s="31"/>
      <c r="F689" s="199" t="s">
        <v>1453</v>
      </c>
      <c r="G689" s="31"/>
      <c r="H689" s="31"/>
      <c r="I689" s="112"/>
      <c r="J689" s="112"/>
      <c r="K689" s="31"/>
      <c r="L689" s="31"/>
      <c r="M689" s="32"/>
      <c r="N689" s="200"/>
      <c r="O689" s="55"/>
      <c r="P689" s="55"/>
      <c r="Q689" s="55"/>
      <c r="R689" s="55"/>
      <c r="S689" s="55"/>
      <c r="T689" s="55"/>
      <c r="U689" s="55"/>
      <c r="V689" s="55"/>
      <c r="W689" s="55"/>
      <c r="X689" s="55"/>
      <c r="Y689" s="56"/>
      <c r="AT689" s="12" t="s">
        <v>164</v>
      </c>
      <c r="AU689" s="12" t="s">
        <v>72</v>
      </c>
    </row>
    <row r="690" spans="2:65" s="1" customFormat="1" ht="22.5" customHeight="1">
      <c r="B690" s="30"/>
      <c r="C690" s="204" t="s">
        <v>1455</v>
      </c>
      <c r="D690" s="204" t="s">
        <v>282</v>
      </c>
      <c r="E690" s="205" t="s">
        <v>1456</v>
      </c>
      <c r="F690" s="206" t="s">
        <v>1457</v>
      </c>
      <c r="G690" s="207" t="s">
        <v>169</v>
      </c>
      <c r="H690" s="208">
        <v>1</v>
      </c>
      <c r="I690" s="209">
        <v>2577</v>
      </c>
      <c r="J690" s="210"/>
      <c r="K690" s="211">
        <f>ROUND(P690*H690,2)</f>
        <v>2577</v>
      </c>
      <c r="L690" s="206" t="s">
        <v>161</v>
      </c>
      <c r="M690" s="212"/>
      <c r="N690" s="213" t="s">
        <v>1</v>
      </c>
      <c r="O690" s="194" t="s">
        <v>41</v>
      </c>
      <c r="P690" s="195">
        <f>I690+J690</f>
        <v>2577</v>
      </c>
      <c r="Q690" s="195">
        <f>ROUND(I690*H690,2)</f>
        <v>2577</v>
      </c>
      <c r="R690" s="195">
        <f>ROUND(J690*H690,2)</f>
        <v>0</v>
      </c>
      <c r="S690" s="55"/>
      <c r="T690" s="196">
        <f>S690*H690</f>
        <v>0</v>
      </c>
      <c r="U690" s="196">
        <v>0</v>
      </c>
      <c r="V690" s="196">
        <f>U690*H690</f>
        <v>0</v>
      </c>
      <c r="W690" s="196">
        <v>0</v>
      </c>
      <c r="X690" s="196">
        <f>W690*H690</f>
        <v>0</v>
      </c>
      <c r="Y690" s="197" t="s">
        <v>1</v>
      </c>
      <c r="AR690" s="12" t="s">
        <v>290</v>
      </c>
      <c r="AT690" s="12" t="s">
        <v>282</v>
      </c>
      <c r="AU690" s="12" t="s">
        <v>72</v>
      </c>
      <c r="AY690" s="12" t="s">
        <v>155</v>
      </c>
      <c r="BE690" s="99">
        <f>IF(O690="základní",K690,0)</f>
        <v>2577</v>
      </c>
      <c r="BF690" s="99">
        <f>IF(O690="snížená",K690,0)</f>
        <v>0</v>
      </c>
      <c r="BG690" s="99">
        <f>IF(O690="zákl. přenesená",K690,0)</f>
        <v>0</v>
      </c>
      <c r="BH690" s="99">
        <f>IF(O690="sníž. přenesená",K690,0)</f>
        <v>0</v>
      </c>
      <c r="BI690" s="99">
        <f>IF(O690="nulová",K690,0)</f>
        <v>0</v>
      </c>
      <c r="BJ690" s="12" t="s">
        <v>80</v>
      </c>
      <c r="BK690" s="99">
        <f>ROUND(P690*H690,2)</f>
        <v>2577</v>
      </c>
      <c r="BL690" s="12" t="s">
        <v>290</v>
      </c>
      <c r="BM690" s="12" t="s">
        <v>1458</v>
      </c>
    </row>
    <row r="691" spans="2:65" s="1" customFormat="1">
      <c r="B691" s="30"/>
      <c r="C691" s="31"/>
      <c r="D691" s="198" t="s">
        <v>164</v>
      </c>
      <c r="E691" s="31"/>
      <c r="F691" s="199" t="s">
        <v>1457</v>
      </c>
      <c r="G691" s="31"/>
      <c r="H691" s="31"/>
      <c r="I691" s="112"/>
      <c r="J691" s="112"/>
      <c r="K691" s="31"/>
      <c r="L691" s="31"/>
      <c r="M691" s="32"/>
      <c r="N691" s="200"/>
      <c r="O691" s="55"/>
      <c r="P691" s="55"/>
      <c r="Q691" s="55"/>
      <c r="R691" s="55"/>
      <c r="S691" s="55"/>
      <c r="T691" s="55"/>
      <c r="U691" s="55"/>
      <c r="V691" s="55"/>
      <c r="W691" s="55"/>
      <c r="X691" s="55"/>
      <c r="Y691" s="56"/>
      <c r="AT691" s="12" t="s">
        <v>164</v>
      </c>
      <c r="AU691" s="12" t="s">
        <v>72</v>
      </c>
    </row>
    <row r="692" spans="2:65" s="1" customFormat="1" ht="22.5" customHeight="1">
      <c r="B692" s="30"/>
      <c r="C692" s="204" t="s">
        <v>1459</v>
      </c>
      <c r="D692" s="204" t="s">
        <v>282</v>
      </c>
      <c r="E692" s="205" t="s">
        <v>1460</v>
      </c>
      <c r="F692" s="206" t="s">
        <v>1461</v>
      </c>
      <c r="G692" s="207" t="s">
        <v>169</v>
      </c>
      <c r="H692" s="208">
        <v>1</v>
      </c>
      <c r="I692" s="209">
        <v>4880</v>
      </c>
      <c r="J692" s="210"/>
      <c r="K692" s="211">
        <f>ROUND(P692*H692,2)</f>
        <v>4880</v>
      </c>
      <c r="L692" s="206" t="s">
        <v>161</v>
      </c>
      <c r="M692" s="212"/>
      <c r="N692" s="213" t="s">
        <v>1</v>
      </c>
      <c r="O692" s="194" t="s">
        <v>41</v>
      </c>
      <c r="P692" s="195">
        <f>I692+J692</f>
        <v>4880</v>
      </c>
      <c r="Q692" s="195">
        <f>ROUND(I692*H692,2)</f>
        <v>4880</v>
      </c>
      <c r="R692" s="195">
        <f>ROUND(J692*H692,2)</f>
        <v>0</v>
      </c>
      <c r="S692" s="55"/>
      <c r="T692" s="196">
        <f>S692*H692</f>
        <v>0</v>
      </c>
      <c r="U692" s="196">
        <v>0</v>
      </c>
      <c r="V692" s="196">
        <f>U692*H692</f>
        <v>0</v>
      </c>
      <c r="W692" s="196">
        <v>0</v>
      </c>
      <c r="X692" s="196">
        <f>W692*H692</f>
        <v>0</v>
      </c>
      <c r="Y692" s="197" t="s">
        <v>1</v>
      </c>
      <c r="AR692" s="12" t="s">
        <v>290</v>
      </c>
      <c r="AT692" s="12" t="s">
        <v>282</v>
      </c>
      <c r="AU692" s="12" t="s">
        <v>72</v>
      </c>
      <c r="AY692" s="12" t="s">
        <v>155</v>
      </c>
      <c r="BE692" s="99">
        <f>IF(O692="základní",K692,0)</f>
        <v>4880</v>
      </c>
      <c r="BF692" s="99">
        <f>IF(O692="snížená",K692,0)</f>
        <v>0</v>
      </c>
      <c r="BG692" s="99">
        <f>IF(O692="zákl. přenesená",K692,0)</f>
        <v>0</v>
      </c>
      <c r="BH692" s="99">
        <f>IF(O692="sníž. přenesená",K692,0)</f>
        <v>0</v>
      </c>
      <c r="BI692" s="99">
        <f>IF(O692="nulová",K692,0)</f>
        <v>0</v>
      </c>
      <c r="BJ692" s="12" t="s">
        <v>80</v>
      </c>
      <c r="BK692" s="99">
        <f>ROUND(P692*H692,2)</f>
        <v>4880</v>
      </c>
      <c r="BL692" s="12" t="s">
        <v>290</v>
      </c>
      <c r="BM692" s="12" t="s">
        <v>1462</v>
      </c>
    </row>
    <row r="693" spans="2:65" s="1" customFormat="1">
      <c r="B693" s="30"/>
      <c r="C693" s="31"/>
      <c r="D693" s="198" t="s">
        <v>164</v>
      </c>
      <c r="E693" s="31"/>
      <c r="F693" s="199" t="s">
        <v>1461</v>
      </c>
      <c r="G693" s="31"/>
      <c r="H693" s="31"/>
      <c r="I693" s="112"/>
      <c r="J693" s="112"/>
      <c r="K693" s="31"/>
      <c r="L693" s="31"/>
      <c r="M693" s="32"/>
      <c r="N693" s="200"/>
      <c r="O693" s="55"/>
      <c r="P693" s="55"/>
      <c r="Q693" s="55"/>
      <c r="R693" s="55"/>
      <c r="S693" s="55"/>
      <c r="T693" s="55"/>
      <c r="U693" s="55"/>
      <c r="V693" s="55"/>
      <c r="W693" s="55"/>
      <c r="X693" s="55"/>
      <c r="Y693" s="56"/>
      <c r="AT693" s="12" t="s">
        <v>164</v>
      </c>
      <c r="AU693" s="12" t="s">
        <v>72</v>
      </c>
    </row>
    <row r="694" spans="2:65" s="1" customFormat="1" ht="22.5" customHeight="1">
      <c r="B694" s="30"/>
      <c r="C694" s="204" t="s">
        <v>1463</v>
      </c>
      <c r="D694" s="204" t="s">
        <v>282</v>
      </c>
      <c r="E694" s="205" t="s">
        <v>1464</v>
      </c>
      <c r="F694" s="206" t="s">
        <v>1465</v>
      </c>
      <c r="G694" s="207" t="s">
        <v>169</v>
      </c>
      <c r="H694" s="208">
        <v>1</v>
      </c>
      <c r="I694" s="209">
        <v>5390</v>
      </c>
      <c r="J694" s="210"/>
      <c r="K694" s="211">
        <f>ROUND(P694*H694,2)</f>
        <v>5390</v>
      </c>
      <c r="L694" s="206" t="s">
        <v>161</v>
      </c>
      <c r="M694" s="212"/>
      <c r="N694" s="213" t="s">
        <v>1</v>
      </c>
      <c r="O694" s="194" t="s">
        <v>41</v>
      </c>
      <c r="P694" s="195">
        <f>I694+J694</f>
        <v>5390</v>
      </c>
      <c r="Q694" s="195">
        <f>ROUND(I694*H694,2)</f>
        <v>5390</v>
      </c>
      <c r="R694" s="195">
        <f>ROUND(J694*H694,2)</f>
        <v>0</v>
      </c>
      <c r="S694" s="55"/>
      <c r="T694" s="196">
        <f>S694*H694</f>
        <v>0</v>
      </c>
      <c r="U694" s="196">
        <v>0</v>
      </c>
      <c r="V694" s="196">
        <f>U694*H694</f>
        <v>0</v>
      </c>
      <c r="W694" s="196">
        <v>0</v>
      </c>
      <c r="X694" s="196">
        <f>W694*H694</f>
        <v>0</v>
      </c>
      <c r="Y694" s="197" t="s">
        <v>1</v>
      </c>
      <c r="AR694" s="12" t="s">
        <v>290</v>
      </c>
      <c r="AT694" s="12" t="s">
        <v>282</v>
      </c>
      <c r="AU694" s="12" t="s">
        <v>72</v>
      </c>
      <c r="AY694" s="12" t="s">
        <v>155</v>
      </c>
      <c r="BE694" s="99">
        <f>IF(O694="základní",K694,0)</f>
        <v>5390</v>
      </c>
      <c r="BF694" s="99">
        <f>IF(O694="snížená",K694,0)</f>
        <v>0</v>
      </c>
      <c r="BG694" s="99">
        <f>IF(O694="zákl. přenesená",K694,0)</f>
        <v>0</v>
      </c>
      <c r="BH694" s="99">
        <f>IF(O694="sníž. přenesená",K694,0)</f>
        <v>0</v>
      </c>
      <c r="BI694" s="99">
        <f>IF(O694="nulová",K694,0)</f>
        <v>0</v>
      </c>
      <c r="BJ694" s="12" t="s">
        <v>80</v>
      </c>
      <c r="BK694" s="99">
        <f>ROUND(P694*H694,2)</f>
        <v>5390</v>
      </c>
      <c r="BL694" s="12" t="s">
        <v>290</v>
      </c>
      <c r="BM694" s="12" t="s">
        <v>1466</v>
      </c>
    </row>
    <row r="695" spans="2:65" s="1" customFormat="1">
      <c r="B695" s="30"/>
      <c r="C695" s="31"/>
      <c r="D695" s="198" t="s">
        <v>164</v>
      </c>
      <c r="E695" s="31"/>
      <c r="F695" s="199" t="s">
        <v>1465</v>
      </c>
      <c r="G695" s="31"/>
      <c r="H695" s="31"/>
      <c r="I695" s="112"/>
      <c r="J695" s="112"/>
      <c r="K695" s="31"/>
      <c r="L695" s="31"/>
      <c r="M695" s="32"/>
      <c r="N695" s="200"/>
      <c r="O695" s="55"/>
      <c r="P695" s="55"/>
      <c r="Q695" s="55"/>
      <c r="R695" s="55"/>
      <c r="S695" s="55"/>
      <c r="T695" s="55"/>
      <c r="U695" s="55"/>
      <c r="V695" s="55"/>
      <c r="W695" s="55"/>
      <c r="X695" s="55"/>
      <c r="Y695" s="56"/>
      <c r="AT695" s="12" t="s">
        <v>164</v>
      </c>
      <c r="AU695" s="12" t="s">
        <v>72</v>
      </c>
    </row>
    <row r="696" spans="2:65" s="1" customFormat="1" ht="22.5" customHeight="1">
      <c r="B696" s="30"/>
      <c r="C696" s="204" t="s">
        <v>1467</v>
      </c>
      <c r="D696" s="204" t="s">
        <v>282</v>
      </c>
      <c r="E696" s="205" t="s">
        <v>1468</v>
      </c>
      <c r="F696" s="206" t="s">
        <v>1469</v>
      </c>
      <c r="G696" s="207" t="s">
        <v>169</v>
      </c>
      <c r="H696" s="208">
        <v>1</v>
      </c>
      <c r="I696" s="209">
        <v>2685</v>
      </c>
      <c r="J696" s="210"/>
      <c r="K696" s="211">
        <f>ROUND(P696*H696,2)</f>
        <v>2685</v>
      </c>
      <c r="L696" s="206" t="s">
        <v>161</v>
      </c>
      <c r="M696" s="212"/>
      <c r="N696" s="213" t="s">
        <v>1</v>
      </c>
      <c r="O696" s="194" t="s">
        <v>41</v>
      </c>
      <c r="P696" s="195">
        <f>I696+J696</f>
        <v>2685</v>
      </c>
      <c r="Q696" s="195">
        <f>ROUND(I696*H696,2)</f>
        <v>2685</v>
      </c>
      <c r="R696" s="195">
        <f>ROUND(J696*H696,2)</f>
        <v>0</v>
      </c>
      <c r="S696" s="55"/>
      <c r="T696" s="196">
        <f>S696*H696</f>
        <v>0</v>
      </c>
      <c r="U696" s="196">
        <v>0</v>
      </c>
      <c r="V696" s="196">
        <f>U696*H696</f>
        <v>0</v>
      </c>
      <c r="W696" s="196">
        <v>0</v>
      </c>
      <c r="X696" s="196">
        <f>W696*H696</f>
        <v>0</v>
      </c>
      <c r="Y696" s="197" t="s">
        <v>1</v>
      </c>
      <c r="AR696" s="12" t="s">
        <v>290</v>
      </c>
      <c r="AT696" s="12" t="s">
        <v>282</v>
      </c>
      <c r="AU696" s="12" t="s">
        <v>72</v>
      </c>
      <c r="AY696" s="12" t="s">
        <v>155</v>
      </c>
      <c r="BE696" s="99">
        <f>IF(O696="základní",K696,0)</f>
        <v>2685</v>
      </c>
      <c r="BF696" s="99">
        <f>IF(O696="snížená",K696,0)</f>
        <v>0</v>
      </c>
      <c r="BG696" s="99">
        <f>IF(O696="zákl. přenesená",K696,0)</f>
        <v>0</v>
      </c>
      <c r="BH696" s="99">
        <f>IF(O696="sníž. přenesená",K696,0)</f>
        <v>0</v>
      </c>
      <c r="BI696" s="99">
        <f>IF(O696="nulová",K696,0)</f>
        <v>0</v>
      </c>
      <c r="BJ696" s="12" t="s">
        <v>80</v>
      </c>
      <c r="BK696" s="99">
        <f>ROUND(P696*H696,2)</f>
        <v>2685</v>
      </c>
      <c r="BL696" s="12" t="s">
        <v>290</v>
      </c>
      <c r="BM696" s="12" t="s">
        <v>1470</v>
      </c>
    </row>
    <row r="697" spans="2:65" s="1" customFormat="1">
      <c r="B697" s="30"/>
      <c r="C697" s="31"/>
      <c r="D697" s="198" t="s">
        <v>164</v>
      </c>
      <c r="E697" s="31"/>
      <c r="F697" s="199" t="s">
        <v>1469</v>
      </c>
      <c r="G697" s="31"/>
      <c r="H697" s="31"/>
      <c r="I697" s="112"/>
      <c r="J697" s="112"/>
      <c r="K697" s="31"/>
      <c r="L697" s="31"/>
      <c r="M697" s="32"/>
      <c r="N697" s="200"/>
      <c r="O697" s="55"/>
      <c r="P697" s="55"/>
      <c r="Q697" s="55"/>
      <c r="R697" s="55"/>
      <c r="S697" s="55"/>
      <c r="T697" s="55"/>
      <c r="U697" s="55"/>
      <c r="V697" s="55"/>
      <c r="W697" s="55"/>
      <c r="X697" s="55"/>
      <c r="Y697" s="56"/>
      <c r="AT697" s="12" t="s">
        <v>164</v>
      </c>
      <c r="AU697" s="12" t="s">
        <v>72</v>
      </c>
    </row>
    <row r="698" spans="2:65" s="1" customFormat="1" ht="22.5" customHeight="1">
      <c r="B698" s="30"/>
      <c r="C698" s="204" t="s">
        <v>1471</v>
      </c>
      <c r="D698" s="204" t="s">
        <v>282</v>
      </c>
      <c r="E698" s="205" t="s">
        <v>1472</v>
      </c>
      <c r="F698" s="206" t="s">
        <v>1473</v>
      </c>
      <c r="G698" s="207" t="s">
        <v>169</v>
      </c>
      <c r="H698" s="208">
        <v>1</v>
      </c>
      <c r="I698" s="209">
        <v>3538</v>
      </c>
      <c r="J698" s="210"/>
      <c r="K698" s="211">
        <f>ROUND(P698*H698,2)</f>
        <v>3538</v>
      </c>
      <c r="L698" s="206" t="s">
        <v>161</v>
      </c>
      <c r="M698" s="212"/>
      <c r="N698" s="213" t="s">
        <v>1</v>
      </c>
      <c r="O698" s="194" t="s">
        <v>41</v>
      </c>
      <c r="P698" s="195">
        <f>I698+J698</f>
        <v>3538</v>
      </c>
      <c r="Q698" s="195">
        <f>ROUND(I698*H698,2)</f>
        <v>3538</v>
      </c>
      <c r="R698" s="195">
        <f>ROUND(J698*H698,2)</f>
        <v>0</v>
      </c>
      <c r="S698" s="55"/>
      <c r="T698" s="196">
        <f>S698*H698</f>
        <v>0</v>
      </c>
      <c r="U698" s="196">
        <v>0</v>
      </c>
      <c r="V698" s="196">
        <f>U698*H698</f>
        <v>0</v>
      </c>
      <c r="W698" s="196">
        <v>0</v>
      </c>
      <c r="X698" s="196">
        <f>W698*H698</f>
        <v>0</v>
      </c>
      <c r="Y698" s="197" t="s">
        <v>1</v>
      </c>
      <c r="AR698" s="12" t="s">
        <v>290</v>
      </c>
      <c r="AT698" s="12" t="s">
        <v>282</v>
      </c>
      <c r="AU698" s="12" t="s">
        <v>72</v>
      </c>
      <c r="AY698" s="12" t="s">
        <v>155</v>
      </c>
      <c r="BE698" s="99">
        <f>IF(O698="základní",K698,0)</f>
        <v>3538</v>
      </c>
      <c r="BF698" s="99">
        <f>IF(O698="snížená",K698,0)</f>
        <v>0</v>
      </c>
      <c r="BG698" s="99">
        <f>IF(O698="zákl. přenesená",K698,0)</f>
        <v>0</v>
      </c>
      <c r="BH698" s="99">
        <f>IF(O698="sníž. přenesená",K698,0)</f>
        <v>0</v>
      </c>
      <c r="BI698" s="99">
        <f>IF(O698="nulová",K698,0)</f>
        <v>0</v>
      </c>
      <c r="BJ698" s="12" t="s">
        <v>80</v>
      </c>
      <c r="BK698" s="99">
        <f>ROUND(P698*H698,2)</f>
        <v>3538</v>
      </c>
      <c r="BL698" s="12" t="s">
        <v>290</v>
      </c>
      <c r="BM698" s="12" t="s">
        <v>1474</v>
      </c>
    </row>
    <row r="699" spans="2:65" s="1" customFormat="1">
      <c r="B699" s="30"/>
      <c r="C699" s="31"/>
      <c r="D699" s="198" t="s">
        <v>164</v>
      </c>
      <c r="E699" s="31"/>
      <c r="F699" s="199" t="s">
        <v>1473</v>
      </c>
      <c r="G699" s="31"/>
      <c r="H699" s="31"/>
      <c r="I699" s="112"/>
      <c r="J699" s="112"/>
      <c r="K699" s="31"/>
      <c r="L699" s="31"/>
      <c r="M699" s="32"/>
      <c r="N699" s="200"/>
      <c r="O699" s="55"/>
      <c r="P699" s="55"/>
      <c r="Q699" s="55"/>
      <c r="R699" s="55"/>
      <c r="S699" s="55"/>
      <c r="T699" s="55"/>
      <c r="U699" s="55"/>
      <c r="V699" s="55"/>
      <c r="W699" s="55"/>
      <c r="X699" s="55"/>
      <c r="Y699" s="56"/>
      <c r="AT699" s="12" t="s">
        <v>164</v>
      </c>
      <c r="AU699" s="12" t="s">
        <v>72</v>
      </c>
    </row>
    <row r="700" spans="2:65" s="1" customFormat="1" ht="22.5" customHeight="1">
      <c r="B700" s="30"/>
      <c r="C700" s="204" t="s">
        <v>1475</v>
      </c>
      <c r="D700" s="204" t="s">
        <v>282</v>
      </c>
      <c r="E700" s="205" t="s">
        <v>1476</v>
      </c>
      <c r="F700" s="206" t="s">
        <v>1477</v>
      </c>
      <c r="G700" s="207" t="s">
        <v>169</v>
      </c>
      <c r="H700" s="208">
        <v>1</v>
      </c>
      <c r="I700" s="209">
        <v>936</v>
      </c>
      <c r="J700" s="210"/>
      <c r="K700" s="211">
        <f>ROUND(P700*H700,2)</f>
        <v>936</v>
      </c>
      <c r="L700" s="206" t="s">
        <v>161</v>
      </c>
      <c r="M700" s="212"/>
      <c r="N700" s="213" t="s">
        <v>1</v>
      </c>
      <c r="O700" s="194" t="s">
        <v>41</v>
      </c>
      <c r="P700" s="195">
        <f>I700+J700</f>
        <v>936</v>
      </c>
      <c r="Q700" s="195">
        <f>ROUND(I700*H700,2)</f>
        <v>936</v>
      </c>
      <c r="R700" s="195">
        <f>ROUND(J700*H700,2)</f>
        <v>0</v>
      </c>
      <c r="S700" s="55"/>
      <c r="T700" s="196">
        <f>S700*H700</f>
        <v>0</v>
      </c>
      <c r="U700" s="196">
        <v>0</v>
      </c>
      <c r="V700" s="196">
        <f>U700*H700</f>
        <v>0</v>
      </c>
      <c r="W700" s="196">
        <v>0</v>
      </c>
      <c r="X700" s="196">
        <f>W700*H700</f>
        <v>0</v>
      </c>
      <c r="Y700" s="197" t="s">
        <v>1</v>
      </c>
      <c r="AR700" s="12" t="s">
        <v>290</v>
      </c>
      <c r="AT700" s="12" t="s">
        <v>282</v>
      </c>
      <c r="AU700" s="12" t="s">
        <v>72</v>
      </c>
      <c r="AY700" s="12" t="s">
        <v>155</v>
      </c>
      <c r="BE700" s="99">
        <f>IF(O700="základní",K700,0)</f>
        <v>936</v>
      </c>
      <c r="BF700" s="99">
        <f>IF(O700="snížená",K700,0)</f>
        <v>0</v>
      </c>
      <c r="BG700" s="99">
        <f>IF(O700="zákl. přenesená",K700,0)</f>
        <v>0</v>
      </c>
      <c r="BH700" s="99">
        <f>IF(O700="sníž. přenesená",K700,0)</f>
        <v>0</v>
      </c>
      <c r="BI700" s="99">
        <f>IF(O700="nulová",K700,0)</f>
        <v>0</v>
      </c>
      <c r="BJ700" s="12" t="s">
        <v>80</v>
      </c>
      <c r="BK700" s="99">
        <f>ROUND(P700*H700,2)</f>
        <v>936</v>
      </c>
      <c r="BL700" s="12" t="s">
        <v>290</v>
      </c>
      <c r="BM700" s="12" t="s">
        <v>1478</v>
      </c>
    </row>
    <row r="701" spans="2:65" s="1" customFormat="1">
      <c r="B701" s="30"/>
      <c r="C701" s="31"/>
      <c r="D701" s="198" t="s">
        <v>164</v>
      </c>
      <c r="E701" s="31"/>
      <c r="F701" s="199" t="s">
        <v>1477</v>
      </c>
      <c r="G701" s="31"/>
      <c r="H701" s="31"/>
      <c r="I701" s="112"/>
      <c r="J701" s="112"/>
      <c r="K701" s="31"/>
      <c r="L701" s="31"/>
      <c r="M701" s="32"/>
      <c r="N701" s="200"/>
      <c r="O701" s="55"/>
      <c r="P701" s="55"/>
      <c r="Q701" s="55"/>
      <c r="R701" s="55"/>
      <c r="S701" s="55"/>
      <c r="T701" s="55"/>
      <c r="U701" s="55"/>
      <c r="V701" s="55"/>
      <c r="W701" s="55"/>
      <c r="X701" s="55"/>
      <c r="Y701" s="56"/>
      <c r="AT701" s="12" t="s">
        <v>164</v>
      </c>
      <c r="AU701" s="12" t="s">
        <v>72</v>
      </c>
    </row>
    <row r="702" spans="2:65" s="1" customFormat="1" ht="22.5" customHeight="1">
      <c r="B702" s="30"/>
      <c r="C702" s="204" t="s">
        <v>1479</v>
      </c>
      <c r="D702" s="204" t="s">
        <v>282</v>
      </c>
      <c r="E702" s="205" t="s">
        <v>1480</v>
      </c>
      <c r="F702" s="206" t="s">
        <v>1481</v>
      </c>
      <c r="G702" s="207" t="s">
        <v>169</v>
      </c>
      <c r="H702" s="208">
        <v>1</v>
      </c>
      <c r="I702" s="209">
        <v>2960</v>
      </c>
      <c r="J702" s="210"/>
      <c r="K702" s="211">
        <f>ROUND(P702*H702,2)</f>
        <v>2960</v>
      </c>
      <c r="L702" s="206" t="s">
        <v>161</v>
      </c>
      <c r="M702" s="212"/>
      <c r="N702" s="213" t="s">
        <v>1</v>
      </c>
      <c r="O702" s="194" t="s">
        <v>41</v>
      </c>
      <c r="P702" s="195">
        <f>I702+J702</f>
        <v>2960</v>
      </c>
      <c r="Q702" s="195">
        <f>ROUND(I702*H702,2)</f>
        <v>2960</v>
      </c>
      <c r="R702" s="195">
        <f>ROUND(J702*H702,2)</f>
        <v>0</v>
      </c>
      <c r="S702" s="55"/>
      <c r="T702" s="196">
        <f>S702*H702</f>
        <v>0</v>
      </c>
      <c r="U702" s="196">
        <v>0</v>
      </c>
      <c r="V702" s="196">
        <f>U702*H702</f>
        <v>0</v>
      </c>
      <c r="W702" s="196">
        <v>0</v>
      </c>
      <c r="X702" s="196">
        <f>W702*H702</f>
        <v>0</v>
      </c>
      <c r="Y702" s="197" t="s">
        <v>1</v>
      </c>
      <c r="AR702" s="12" t="s">
        <v>290</v>
      </c>
      <c r="AT702" s="12" t="s">
        <v>282</v>
      </c>
      <c r="AU702" s="12" t="s">
        <v>72</v>
      </c>
      <c r="AY702" s="12" t="s">
        <v>155</v>
      </c>
      <c r="BE702" s="99">
        <f>IF(O702="základní",K702,0)</f>
        <v>2960</v>
      </c>
      <c r="BF702" s="99">
        <f>IF(O702="snížená",K702,0)</f>
        <v>0</v>
      </c>
      <c r="BG702" s="99">
        <f>IF(O702="zákl. přenesená",K702,0)</f>
        <v>0</v>
      </c>
      <c r="BH702" s="99">
        <f>IF(O702="sníž. přenesená",K702,0)</f>
        <v>0</v>
      </c>
      <c r="BI702" s="99">
        <f>IF(O702="nulová",K702,0)</f>
        <v>0</v>
      </c>
      <c r="BJ702" s="12" t="s">
        <v>80</v>
      </c>
      <c r="BK702" s="99">
        <f>ROUND(P702*H702,2)</f>
        <v>2960</v>
      </c>
      <c r="BL702" s="12" t="s">
        <v>290</v>
      </c>
      <c r="BM702" s="12" t="s">
        <v>1482</v>
      </c>
    </row>
    <row r="703" spans="2:65" s="1" customFormat="1">
      <c r="B703" s="30"/>
      <c r="C703" s="31"/>
      <c r="D703" s="198" t="s">
        <v>164</v>
      </c>
      <c r="E703" s="31"/>
      <c r="F703" s="199" t="s">
        <v>1481</v>
      </c>
      <c r="G703" s="31"/>
      <c r="H703" s="31"/>
      <c r="I703" s="112"/>
      <c r="J703" s="112"/>
      <c r="K703" s="31"/>
      <c r="L703" s="31"/>
      <c r="M703" s="32"/>
      <c r="N703" s="200"/>
      <c r="O703" s="55"/>
      <c r="P703" s="55"/>
      <c r="Q703" s="55"/>
      <c r="R703" s="55"/>
      <c r="S703" s="55"/>
      <c r="T703" s="55"/>
      <c r="U703" s="55"/>
      <c r="V703" s="55"/>
      <c r="W703" s="55"/>
      <c r="X703" s="55"/>
      <c r="Y703" s="56"/>
      <c r="AT703" s="12" t="s">
        <v>164</v>
      </c>
      <c r="AU703" s="12" t="s">
        <v>72</v>
      </c>
    </row>
    <row r="704" spans="2:65" s="1" customFormat="1" ht="22.5" customHeight="1">
      <c r="B704" s="30"/>
      <c r="C704" s="204" t="s">
        <v>1483</v>
      </c>
      <c r="D704" s="204" t="s">
        <v>282</v>
      </c>
      <c r="E704" s="205" t="s">
        <v>1484</v>
      </c>
      <c r="F704" s="206" t="s">
        <v>1485</v>
      </c>
      <c r="G704" s="207" t="s">
        <v>169</v>
      </c>
      <c r="H704" s="208">
        <v>1</v>
      </c>
      <c r="I704" s="209">
        <v>2352</v>
      </c>
      <c r="J704" s="210"/>
      <c r="K704" s="211">
        <f>ROUND(P704*H704,2)</f>
        <v>2352</v>
      </c>
      <c r="L704" s="206" t="s">
        <v>161</v>
      </c>
      <c r="M704" s="212"/>
      <c r="N704" s="213" t="s">
        <v>1</v>
      </c>
      <c r="O704" s="194" t="s">
        <v>41</v>
      </c>
      <c r="P704" s="195">
        <f>I704+J704</f>
        <v>2352</v>
      </c>
      <c r="Q704" s="195">
        <f>ROUND(I704*H704,2)</f>
        <v>2352</v>
      </c>
      <c r="R704" s="195">
        <f>ROUND(J704*H704,2)</f>
        <v>0</v>
      </c>
      <c r="S704" s="55"/>
      <c r="T704" s="196">
        <f>S704*H704</f>
        <v>0</v>
      </c>
      <c r="U704" s="196">
        <v>0</v>
      </c>
      <c r="V704" s="196">
        <f>U704*H704</f>
        <v>0</v>
      </c>
      <c r="W704" s="196">
        <v>0</v>
      </c>
      <c r="X704" s="196">
        <f>W704*H704</f>
        <v>0</v>
      </c>
      <c r="Y704" s="197" t="s">
        <v>1</v>
      </c>
      <c r="AR704" s="12" t="s">
        <v>290</v>
      </c>
      <c r="AT704" s="12" t="s">
        <v>282</v>
      </c>
      <c r="AU704" s="12" t="s">
        <v>72</v>
      </c>
      <c r="AY704" s="12" t="s">
        <v>155</v>
      </c>
      <c r="BE704" s="99">
        <f>IF(O704="základní",K704,0)</f>
        <v>2352</v>
      </c>
      <c r="BF704" s="99">
        <f>IF(O704="snížená",K704,0)</f>
        <v>0</v>
      </c>
      <c r="BG704" s="99">
        <f>IF(O704="zákl. přenesená",K704,0)</f>
        <v>0</v>
      </c>
      <c r="BH704" s="99">
        <f>IF(O704="sníž. přenesená",K704,0)</f>
        <v>0</v>
      </c>
      <c r="BI704" s="99">
        <f>IF(O704="nulová",K704,0)</f>
        <v>0</v>
      </c>
      <c r="BJ704" s="12" t="s">
        <v>80</v>
      </c>
      <c r="BK704" s="99">
        <f>ROUND(P704*H704,2)</f>
        <v>2352</v>
      </c>
      <c r="BL704" s="12" t="s">
        <v>290</v>
      </c>
      <c r="BM704" s="12" t="s">
        <v>1486</v>
      </c>
    </row>
    <row r="705" spans="2:65" s="1" customFormat="1">
      <c r="B705" s="30"/>
      <c r="C705" s="31"/>
      <c r="D705" s="198" t="s">
        <v>164</v>
      </c>
      <c r="E705" s="31"/>
      <c r="F705" s="199" t="s">
        <v>1485</v>
      </c>
      <c r="G705" s="31"/>
      <c r="H705" s="31"/>
      <c r="I705" s="112"/>
      <c r="J705" s="112"/>
      <c r="K705" s="31"/>
      <c r="L705" s="31"/>
      <c r="M705" s="32"/>
      <c r="N705" s="200"/>
      <c r="O705" s="55"/>
      <c r="P705" s="55"/>
      <c r="Q705" s="55"/>
      <c r="R705" s="55"/>
      <c r="S705" s="55"/>
      <c r="T705" s="55"/>
      <c r="U705" s="55"/>
      <c r="V705" s="55"/>
      <c r="W705" s="55"/>
      <c r="X705" s="55"/>
      <c r="Y705" s="56"/>
      <c r="AT705" s="12" t="s">
        <v>164</v>
      </c>
      <c r="AU705" s="12" t="s">
        <v>72</v>
      </c>
    </row>
    <row r="706" spans="2:65" s="1" customFormat="1" ht="22.5" customHeight="1">
      <c r="B706" s="30"/>
      <c r="C706" s="204" t="s">
        <v>1487</v>
      </c>
      <c r="D706" s="204" t="s">
        <v>282</v>
      </c>
      <c r="E706" s="205" t="s">
        <v>1488</v>
      </c>
      <c r="F706" s="206" t="s">
        <v>1489</v>
      </c>
      <c r="G706" s="207" t="s">
        <v>169</v>
      </c>
      <c r="H706" s="208">
        <v>1</v>
      </c>
      <c r="I706" s="209">
        <v>5096</v>
      </c>
      <c r="J706" s="210"/>
      <c r="K706" s="211">
        <f>ROUND(P706*H706,2)</f>
        <v>5096</v>
      </c>
      <c r="L706" s="206" t="s">
        <v>161</v>
      </c>
      <c r="M706" s="212"/>
      <c r="N706" s="213" t="s">
        <v>1</v>
      </c>
      <c r="O706" s="194" t="s">
        <v>41</v>
      </c>
      <c r="P706" s="195">
        <f>I706+J706</f>
        <v>5096</v>
      </c>
      <c r="Q706" s="195">
        <f>ROUND(I706*H706,2)</f>
        <v>5096</v>
      </c>
      <c r="R706" s="195">
        <f>ROUND(J706*H706,2)</f>
        <v>0</v>
      </c>
      <c r="S706" s="55"/>
      <c r="T706" s="196">
        <f>S706*H706</f>
        <v>0</v>
      </c>
      <c r="U706" s="196">
        <v>0</v>
      </c>
      <c r="V706" s="196">
        <f>U706*H706</f>
        <v>0</v>
      </c>
      <c r="W706" s="196">
        <v>0</v>
      </c>
      <c r="X706" s="196">
        <f>W706*H706</f>
        <v>0</v>
      </c>
      <c r="Y706" s="197" t="s">
        <v>1</v>
      </c>
      <c r="AR706" s="12" t="s">
        <v>290</v>
      </c>
      <c r="AT706" s="12" t="s">
        <v>282</v>
      </c>
      <c r="AU706" s="12" t="s">
        <v>72</v>
      </c>
      <c r="AY706" s="12" t="s">
        <v>155</v>
      </c>
      <c r="BE706" s="99">
        <f>IF(O706="základní",K706,0)</f>
        <v>5096</v>
      </c>
      <c r="BF706" s="99">
        <f>IF(O706="snížená",K706,0)</f>
        <v>0</v>
      </c>
      <c r="BG706" s="99">
        <f>IF(O706="zákl. přenesená",K706,0)</f>
        <v>0</v>
      </c>
      <c r="BH706" s="99">
        <f>IF(O706="sníž. přenesená",K706,0)</f>
        <v>0</v>
      </c>
      <c r="BI706" s="99">
        <f>IF(O706="nulová",K706,0)</f>
        <v>0</v>
      </c>
      <c r="BJ706" s="12" t="s">
        <v>80</v>
      </c>
      <c r="BK706" s="99">
        <f>ROUND(P706*H706,2)</f>
        <v>5096</v>
      </c>
      <c r="BL706" s="12" t="s">
        <v>290</v>
      </c>
      <c r="BM706" s="12" t="s">
        <v>1490</v>
      </c>
    </row>
    <row r="707" spans="2:65" s="1" customFormat="1">
      <c r="B707" s="30"/>
      <c r="C707" s="31"/>
      <c r="D707" s="198" t="s">
        <v>164</v>
      </c>
      <c r="E707" s="31"/>
      <c r="F707" s="199" t="s">
        <v>1489</v>
      </c>
      <c r="G707" s="31"/>
      <c r="H707" s="31"/>
      <c r="I707" s="112"/>
      <c r="J707" s="112"/>
      <c r="K707" s="31"/>
      <c r="L707" s="31"/>
      <c r="M707" s="32"/>
      <c r="N707" s="200"/>
      <c r="O707" s="55"/>
      <c r="P707" s="55"/>
      <c r="Q707" s="55"/>
      <c r="R707" s="55"/>
      <c r="S707" s="55"/>
      <c r="T707" s="55"/>
      <c r="U707" s="55"/>
      <c r="V707" s="55"/>
      <c r="W707" s="55"/>
      <c r="X707" s="55"/>
      <c r="Y707" s="56"/>
      <c r="AT707" s="12" t="s">
        <v>164</v>
      </c>
      <c r="AU707" s="12" t="s">
        <v>72</v>
      </c>
    </row>
    <row r="708" spans="2:65" s="1" customFormat="1" ht="22.5" customHeight="1">
      <c r="B708" s="30"/>
      <c r="C708" s="204" t="s">
        <v>1491</v>
      </c>
      <c r="D708" s="204" t="s">
        <v>282</v>
      </c>
      <c r="E708" s="205" t="s">
        <v>1492</v>
      </c>
      <c r="F708" s="206" t="s">
        <v>1493</v>
      </c>
      <c r="G708" s="207" t="s">
        <v>169</v>
      </c>
      <c r="H708" s="208">
        <v>1</v>
      </c>
      <c r="I708" s="209">
        <v>804</v>
      </c>
      <c r="J708" s="210"/>
      <c r="K708" s="211">
        <f>ROUND(P708*H708,2)</f>
        <v>804</v>
      </c>
      <c r="L708" s="206" t="s">
        <v>161</v>
      </c>
      <c r="M708" s="212"/>
      <c r="N708" s="213" t="s">
        <v>1</v>
      </c>
      <c r="O708" s="194" t="s">
        <v>41</v>
      </c>
      <c r="P708" s="195">
        <f>I708+J708</f>
        <v>804</v>
      </c>
      <c r="Q708" s="195">
        <f>ROUND(I708*H708,2)</f>
        <v>804</v>
      </c>
      <c r="R708" s="195">
        <f>ROUND(J708*H708,2)</f>
        <v>0</v>
      </c>
      <c r="S708" s="55"/>
      <c r="T708" s="196">
        <f>S708*H708</f>
        <v>0</v>
      </c>
      <c r="U708" s="196">
        <v>0</v>
      </c>
      <c r="V708" s="196">
        <f>U708*H708</f>
        <v>0</v>
      </c>
      <c r="W708" s="196">
        <v>0</v>
      </c>
      <c r="X708" s="196">
        <f>W708*H708</f>
        <v>0</v>
      </c>
      <c r="Y708" s="197" t="s">
        <v>1</v>
      </c>
      <c r="AR708" s="12" t="s">
        <v>290</v>
      </c>
      <c r="AT708" s="12" t="s">
        <v>282</v>
      </c>
      <c r="AU708" s="12" t="s">
        <v>72</v>
      </c>
      <c r="AY708" s="12" t="s">
        <v>155</v>
      </c>
      <c r="BE708" s="99">
        <f>IF(O708="základní",K708,0)</f>
        <v>804</v>
      </c>
      <c r="BF708" s="99">
        <f>IF(O708="snížená",K708,0)</f>
        <v>0</v>
      </c>
      <c r="BG708" s="99">
        <f>IF(O708="zákl. přenesená",K708,0)</f>
        <v>0</v>
      </c>
      <c r="BH708" s="99">
        <f>IF(O708="sníž. přenesená",K708,0)</f>
        <v>0</v>
      </c>
      <c r="BI708" s="99">
        <f>IF(O708="nulová",K708,0)</f>
        <v>0</v>
      </c>
      <c r="BJ708" s="12" t="s">
        <v>80</v>
      </c>
      <c r="BK708" s="99">
        <f>ROUND(P708*H708,2)</f>
        <v>804</v>
      </c>
      <c r="BL708" s="12" t="s">
        <v>290</v>
      </c>
      <c r="BM708" s="12" t="s">
        <v>1494</v>
      </c>
    </row>
    <row r="709" spans="2:65" s="1" customFormat="1">
      <c r="B709" s="30"/>
      <c r="C709" s="31"/>
      <c r="D709" s="198" t="s">
        <v>164</v>
      </c>
      <c r="E709" s="31"/>
      <c r="F709" s="199" t="s">
        <v>1493</v>
      </c>
      <c r="G709" s="31"/>
      <c r="H709" s="31"/>
      <c r="I709" s="112"/>
      <c r="J709" s="112"/>
      <c r="K709" s="31"/>
      <c r="L709" s="31"/>
      <c r="M709" s="32"/>
      <c r="N709" s="200"/>
      <c r="O709" s="55"/>
      <c r="P709" s="55"/>
      <c r="Q709" s="55"/>
      <c r="R709" s="55"/>
      <c r="S709" s="55"/>
      <c r="T709" s="55"/>
      <c r="U709" s="55"/>
      <c r="V709" s="55"/>
      <c r="W709" s="55"/>
      <c r="X709" s="55"/>
      <c r="Y709" s="56"/>
      <c r="AT709" s="12" t="s">
        <v>164</v>
      </c>
      <c r="AU709" s="12" t="s">
        <v>72</v>
      </c>
    </row>
    <row r="710" spans="2:65" s="1" customFormat="1" ht="22.5" customHeight="1">
      <c r="B710" s="30"/>
      <c r="C710" s="204" t="s">
        <v>1495</v>
      </c>
      <c r="D710" s="204" t="s">
        <v>282</v>
      </c>
      <c r="E710" s="205" t="s">
        <v>1496</v>
      </c>
      <c r="F710" s="206" t="s">
        <v>1497</v>
      </c>
      <c r="G710" s="207" t="s">
        <v>169</v>
      </c>
      <c r="H710" s="208">
        <v>1</v>
      </c>
      <c r="I710" s="209">
        <v>294</v>
      </c>
      <c r="J710" s="210"/>
      <c r="K710" s="211">
        <f>ROUND(P710*H710,2)</f>
        <v>294</v>
      </c>
      <c r="L710" s="206" t="s">
        <v>161</v>
      </c>
      <c r="M710" s="212"/>
      <c r="N710" s="213" t="s">
        <v>1</v>
      </c>
      <c r="O710" s="194" t="s">
        <v>41</v>
      </c>
      <c r="P710" s="195">
        <f>I710+J710</f>
        <v>294</v>
      </c>
      <c r="Q710" s="195">
        <f>ROUND(I710*H710,2)</f>
        <v>294</v>
      </c>
      <c r="R710" s="195">
        <f>ROUND(J710*H710,2)</f>
        <v>0</v>
      </c>
      <c r="S710" s="55"/>
      <c r="T710" s="196">
        <f>S710*H710</f>
        <v>0</v>
      </c>
      <c r="U710" s="196">
        <v>0</v>
      </c>
      <c r="V710" s="196">
        <f>U710*H710</f>
        <v>0</v>
      </c>
      <c r="W710" s="196">
        <v>0</v>
      </c>
      <c r="X710" s="196">
        <f>W710*H710</f>
        <v>0</v>
      </c>
      <c r="Y710" s="197" t="s">
        <v>1</v>
      </c>
      <c r="AR710" s="12" t="s">
        <v>290</v>
      </c>
      <c r="AT710" s="12" t="s">
        <v>282</v>
      </c>
      <c r="AU710" s="12" t="s">
        <v>72</v>
      </c>
      <c r="AY710" s="12" t="s">
        <v>155</v>
      </c>
      <c r="BE710" s="99">
        <f>IF(O710="základní",K710,0)</f>
        <v>294</v>
      </c>
      <c r="BF710" s="99">
        <f>IF(O710="snížená",K710,0)</f>
        <v>0</v>
      </c>
      <c r="BG710" s="99">
        <f>IF(O710="zákl. přenesená",K710,0)</f>
        <v>0</v>
      </c>
      <c r="BH710" s="99">
        <f>IF(O710="sníž. přenesená",K710,0)</f>
        <v>0</v>
      </c>
      <c r="BI710" s="99">
        <f>IF(O710="nulová",K710,0)</f>
        <v>0</v>
      </c>
      <c r="BJ710" s="12" t="s">
        <v>80</v>
      </c>
      <c r="BK710" s="99">
        <f>ROUND(P710*H710,2)</f>
        <v>294</v>
      </c>
      <c r="BL710" s="12" t="s">
        <v>290</v>
      </c>
      <c r="BM710" s="12" t="s">
        <v>1498</v>
      </c>
    </row>
    <row r="711" spans="2:65" s="1" customFormat="1" ht="19.2">
      <c r="B711" s="30"/>
      <c r="C711" s="31"/>
      <c r="D711" s="198" t="s">
        <v>164</v>
      </c>
      <c r="E711" s="31"/>
      <c r="F711" s="199" t="s">
        <v>1497</v>
      </c>
      <c r="G711" s="31"/>
      <c r="H711" s="31"/>
      <c r="I711" s="112"/>
      <c r="J711" s="112"/>
      <c r="K711" s="31"/>
      <c r="L711" s="31"/>
      <c r="M711" s="32"/>
      <c r="N711" s="200"/>
      <c r="O711" s="55"/>
      <c r="P711" s="55"/>
      <c r="Q711" s="55"/>
      <c r="R711" s="55"/>
      <c r="S711" s="55"/>
      <c r="T711" s="55"/>
      <c r="U711" s="55"/>
      <c r="V711" s="55"/>
      <c r="W711" s="55"/>
      <c r="X711" s="55"/>
      <c r="Y711" s="56"/>
      <c r="AT711" s="12" t="s">
        <v>164</v>
      </c>
      <c r="AU711" s="12" t="s">
        <v>72</v>
      </c>
    </row>
    <row r="712" spans="2:65" s="1" customFormat="1" ht="22.5" customHeight="1">
      <c r="B712" s="30"/>
      <c r="C712" s="204" t="s">
        <v>1499</v>
      </c>
      <c r="D712" s="204" t="s">
        <v>282</v>
      </c>
      <c r="E712" s="205" t="s">
        <v>1500</v>
      </c>
      <c r="F712" s="206" t="s">
        <v>1501</v>
      </c>
      <c r="G712" s="207" t="s">
        <v>169</v>
      </c>
      <c r="H712" s="208">
        <v>1</v>
      </c>
      <c r="I712" s="209">
        <v>1764</v>
      </c>
      <c r="J712" s="210"/>
      <c r="K712" s="211">
        <f>ROUND(P712*H712,2)</f>
        <v>1764</v>
      </c>
      <c r="L712" s="206" t="s">
        <v>161</v>
      </c>
      <c r="M712" s="212"/>
      <c r="N712" s="213" t="s">
        <v>1</v>
      </c>
      <c r="O712" s="194" t="s">
        <v>41</v>
      </c>
      <c r="P712" s="195">
        <f>I712+J712</f>
        <v>1764</v>
      </c>
      <c r="Q712" s="195">
        <f>ROUND(I712*H712,2)</f>
        <v>1764</v>
      </c>
      <c r="R712" s="195">
        <f>ROUND(J712*H712,2)</f>
        <v>0</v>
      </c>
      <c r="S712" s="55"/>
      <c r="T712" s="196">
        <f>S712*H712</f>
        <v>0</v>
      </c>
      <c r="U712" s="196">
        <v>0</v>
      </c>
      <c r="V712" s="196">
        <f>U712*H712</f>
        <v>0</v>
      </c>
      <c r="W712" s="196">
        <v>0</v>
      </c>
      <c r="X712" s="196">
        <f>W712*H712</f>
        <v>0</v>
      </c>
      <c r="Y712" s="197" t="s">
        <v>1</v>
      </c>
      <c r="AR712" s="12" t="s">
        <v>290</v>
      </c>
      <c r="AT712" s="12" t="s">
        <v>282</v>
      </c>
      <c r="AU712" s="12" t="s">
        <v>72</v>
      </c>
      <c r="AY712" s="12" t="s">
        <v>155</v>
      </c>
      <c r="BE712" s="99">
        <f>IF(O712="základní",K712,0)</f>
        <v>1764</v>
      </c>
      <c r="BF712" s="99">
        <f>IF(O712="snížená",K712,0)</f>
        <v>0</v>
      </c>
      <c r="BG712" s="99">
        <f>IF(O712="zákl. přenesená",K712,0)</f>
        <v>0</v>
      </c>
      <c r="BH712" s="99">
        <f>IF(O712="sníž. přenesená",K712,0)</f>
        <v>0</v>
      </c>
      <c r="BI712" s="99">
        <f>IF(O712="nulová",K712,0)</f>
        <v>0</v>
      </c>
      <c r="BJ712" s="12" t="s">
        <v>80</v>
      </c>
      <c r="BK712" s="99">
        <f>ROUND(P712*H712,2)</f>
        <v>1764</v>
      </c>
      <c r="BL712" s="12" t="s">
        <v>290</v>
      </c>
      <c r="BM712" s="12" t="s">
        <v>1502</v>
      </c>
    </row>
    <row r="713" spans="2:65" s="1" customFormat="1">
      <c r="B713" s="30"/>
      <c r="C713" s="31"/>
      <c r="D713" s="198" t="s">
        <v>164</v>
      </c>
      <c r="E713" s="31"/>
      <c r="F713" s="199" t="s">
        <v>1501</v>
      </c>
      <c r="G713" s="31"/>
      <c r="H713" s="31"/>
      <c r="I713" s="112"/>
      <c r="J713" s="112"/>
      <c r="K713" s="31"/>
      <c r="L713" s="31"/>
      <c r="M713" s="32"/>
      <c r="N713" s="200"/>
      <c r="O713" s="55"/>
      <c r="P713" s="55"/>
      <c r="Q713" s="55"/>
      <c r="R713" s="55"/>
      <c r="S713" s="55"/>
      <c r="T713" s="55"/>
      <c r="U713" s="55"/>
      <c r="V713" s="55"/>
      <c r="W713" s="55"/>
      <c r="X713" s="55"/>
      <c r="Y713" s="56"/>
      <c r="AT713" s="12" t="s">
        <v>164</v>
      </c>
      <c r="AU713" s="12" t="s">
        <v>72</v>
      </c>
    </row>
    <row r="714" spans="2:65" s="1" customFormat="1" ht="22.5" customHeight="1">
      <c r="B714" s="30"/>
      <c r="C714" s="204" t="s">
        <v>1503</v>
      </c>
      <c r="D714" s="204" t="s">
        <v>282</v>
      </c>
      <c r="E714" s="205" t="s">
        <v>1504</v>
      </c>
      <c r="F714" s="206" t="s">
        <v>1505</v>
      </c>
      <c r="G714" s="207" t="s">
        <v>169</v>
      </c>
      <c r="H714" s="208">
        <v>1</v>
      </c>
      <c r="I714" s="209">
        <v>1176</v>
      </c>
      <c r="J714" s="210"/>
      <c r="K714" s="211">
        <f>ROUND(P714*H714,2)</f>
        <v>1176</v>
      </c>
      <c r="L714" s="206" t="s">
        <v>161</v>
      </c>
      <c r="M714" s="212"/>
      <c r="N714" s="213" t="s">
        <v>1</v>
      </c>
      <c r="O714" s="194" t="s">
        <v>41</v>
      </c>
      <c r="P714" s="195">
        <f>I714+J714</f>
        <v>1176</v>
      </c>
      <c r="Q714" s="195">
        <f>ROUND(I714*H714,2)</f>
        <v>1176</v>
      </c>
      <c r="R714" s="195">
        <f>ROUND(J714*H714,2)</f>
        <v>0</v>
      </c>
      <c r="S714" s="55"/>
      <c r="T714" s="196">
        <f>S714*H714</f>
        <v>0</v>
      </c>
      <c r="U714" s="196">
        <v>0</v>
      </c>
      <c r="V714" s="196">
        <f>U714*H714</f>
        <v>0</v>
      </c>
      <c r="W714" s="196">
        <v>0</v>
      </c>
      <c r="X714" s="196">
        <f>W714*H714</f>
        <v>0</v>
      </c>
      <c r="Y714" s="197" t="s">
        <v>1</v>
      </c>
      <c r="AR714" s="12" t="s">
        <v>290</v>
      </c>
      <c r="AT714" s="12" t="s">
        <v>282</v>
      </c>
      <c r="AU714" s="12" t="s">
        <v>72</v>
      </c>
      <c r="AY714" s="12" t="s">
        <v>155</v>
      </c>
      <c r="BE714" s="99">
        <f>IF(O714="základní",K714,0)</f>
        <v>1176</v>
      </c>
      <c r="BF714" s="99">
        <f>IF(O714="snížená",K714,0)</f>
        <v>0</v>
      </c>
      <c r="BG714" s="99">
        <f>IF(O714="zákl. přenesená",K714,0)</f>
        <v>0</v>
      </c>
      <c r="BH714" s="99">
        <f>IF(O714="sníž. přenesená",K714,0)</f>
        <v>0</v>
      </c>
      <c r="BI714" s="99">
        <f>IF(O714="nulová",K714,0)</f>
        <v>0</v>
      </c>
      <c r="BJ714" s="12" t="s">
        <v>80</v>
      </c>
      <c r="BK714" s="99">
        <f>ROUND(P714*H714,2)</f>
        <v>1176</v>
      </c>
      <c r="BL714" s="12" t="s">
        <v>290</v>
      </c>
      <c r="BM714" s="12" t="s">
        <v>1506</v>
      </c>
    </row>
    <row r="715" spans="2:65" s="1" customFormat="1">
      <c r="B715" s="30"/>
      <c r="C715" s="31"/>
      <c r="D715" s="198" t="s">
        <v>164</v>
      </c>
      <c r="E715" s="31"/>
      <c r="F715" s="199" t="s">
        <v>1505</v>
      </c>
      <c r="G715" s="31"/>
      <c r="H715" s="31"/>
      <c r="I715" s="112"/>
      <c r="J715" s="112"/>
      <c r="K715" s="31"/>
      <c r="L715" s="31"/>
      <c r="M715" s="32"/>
      <c r="N715" s="201"/>
      <c r="O715" s="202"/>
      <c r="P715" s="202"/>
      <c r="Q715" s="202"/>
      <c r="R715" s="202"/>
      <c r="S715" s="202"/>
      <c r="T715" s="202"/>
      <c r="U715" s="202"/>
      <c r="V715" s="202"/>
      <c r="W715" s="202"/>
      <c r="X715" s="202"/>
      <c r="Y715" s="203"/>
      <c r="AT715" s="12" t="s">
        <v>164</v>
      </c>
      <c r="AU715" s="12" t="s">
        <v>72</v>
      </c>
    </row>
    <row r="716" spans="2:65" s="1" customFormat="1" ht="6.9" customHeight="1">
      <c r="B716" s="42"/>
      <c r="C716" s="43"/>
      <c r="D716" s="43"/>
      <c r="E716" s="43"/>
      <c r="F716" s="43"/>
      <c r="G716" s="43"/>
      <c r="H716" s="43"/>
      <c r="I716" s="138"/>
      <c r="J716" s="138"/>
      <c r="K716" s="43"/>
      <c r="L716" s="43"/>
      <c r="M716" s="32"/>
    </row>
  </sheetData>
  <sheetProtection algorithmName="SHA-512" hashValue="U+SfkhP9ZqknH1mQGRrTQkyXJBVmOA3GXwTR9lFgeFzN9Jb3jbwSFJ8LdY0/0T/vpXZCCUlfqIMNYh/iQ/vRPw==" saltValue="FNTwH3XtNX8UWnvZ1zBqa3DxuHugnyv7rD6Y73ppKWqNRS33KdJ2nMk9kK7xA6A+oBuDGDSwnsUxWTRwMuZL3Q==" spinCount="100000" sheet="1" objects="1" scenarios="1" formatColumns="0" formatRows="0" autoFilter="0"/>
  <autoFilter ref="C92:L715"/>
  <mergeCells count="14">
    <mergeCell ref="D71:F71"/>
    <mergeCell ref="E83:H83"/>
    <mergeCell ref="E85:H85"/>
    <mergeCell ref="M2:Z2"/>
    <mergeCell ref="E54:H54"/>
    <mergeCell ref="D67:F67"/>
    <mergeCell ref="D68:F68"/>
    <mergeCell ref="D69:F69"/>
    <mergeCell ref="D70:F70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8"/>
  <sheetViews>
    <sheetView showGridLines="0" topLeftCell="A107" workbookViewId="0">
      <selection activeCell="J117" sqref="J11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10" width="23.42578125" style="106" customWidth="1"/>
    <col min="11" max="11" width="23.42578125" customWidth="1"/>
    <col min="12" max="12" width="15.42578125" customWidth="1"/>
    <col min="13" max="13" width="9.28515625" customWidth="1"/>
    <col min="14" max="14" width="10.85546875" hidden="1" customWidth="1"/>
    <col min="15" max="15" width="9.28515625" hidden="1"/>
    <col min="16" max="25" width="14.140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2" t="s">
        <v>91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5"/>
      <c r="AT3" s="12" t="s">
        <v>82</v>
      </c>
    </row>
    <row r="4" spans="2:46" ht="24.9" customHeight="1">
      <c r="B4" s="15"/>
      <c r="D4" s="110" t="s">
        <v>113</v>
      </c>
      <c r="M4" s="15"/>
      <c r="N4" s="19" t="s">
        <v>11</v>
      </c>
      <c r="AT4" s="12" t="s">
        <v>4</v>
      </c>
    </row>
    <row r="5" spans="2:46" ht="6.9" customHeight="1">
      <c r="B5" s="15"/>
      <c r="M5" s="15"/>
    </row>
    <row r="6" spans="2:46" ht="12" customHeight="1">
      <c r="B6" s="15"/>
      <c r="D6" s="111" t="s">
        <v>17</v>
      </c>
      <c r="M6" s="15"/>
    </row>
    <row r="7" spans="2:46" ht="16.5" customHeight="1">
      <c r="B7" s="15"/>
      <c r="E7" s="272" t="str">
        <f>'Rekapitulace stavby'!K6</f>
        <v>Údržba, opravy a odstraňování závad u SSZT 2019 - 2022 revize o opravy EPS a EZS u SSZT Jihlava</v>
      </c>
      <c r="F7" s="273"/>
      <c r="G7" s="273"/>
      <c r="H7" s="273"/>
      <c r="M7" s="15"/>
    </row>
    <row r="8" spans="2:46" s="1" customFormat="1" ht="12" customHeight="1">
      <c r="B8" s="32"/>
      <c r="D8" s="111" t="s">
        <v>114</v>
      </c>
      <c r="I8" s="112"/>
      <c r="J8" s="112"/>
      <c r="M8" s="32"/>
    </row>
    <row r="9" spans="2:46" s="1" customFormat="1" ht="36.9" customHeight="1">
      <c r="B9" s="32"/>
      <c r="E9" s="274" t="s">
        <v>1507</v>
      </c>
      <c r="F9" s="275"/>
      <c r="G9" s="275"/>
      <c r="H9" s="275"/>
      <c r="I9" s="112"/>
      <c r="J9" s="112"/>
      <c r="M9" s="32"/>
    </row>
    <row r="10" spans="2:46" s="1" customFormat="1">
      <c r="B10" s="32"/>
      <c r="I10" s="112"/>
      <c r="J10" s="112"/>
      <c r="M10" s="32"/>
    </row>
    <row r="11" spans="2:46" s="1" customFormat="1" ht="12" customHeight="1">
      <c r="B11" s="32"/>
      <c r="D11" s="111" t="s">
        <v>19</v>
      </c>
      <c r="F11" s="12" t="s">
        <v>1</v>
      </c>
      <c r="I11" s="113" t="s">
        <v>20</v>
      </c>
      <c r="J11" s="114" t="s">
        <v>1</v>
      </c>
      <c r="M11" s="32"/>
    </row>
    <row r="12" spans="2:46" s="1" customFormat="1" ht="12" customHeight="1">
      <c r="B12" s="32"/>
      <c r="D12" s="111" t="s">
        <v>21</v>
      </c>
      <c r="F12" s="12" t="s">
        <v>22</v>
      </c>
      <c r="I12" s="113" t="s">
        <v>23</v>
      </c>
      <c r="J12" s="115" t="str">
        <f>'Rekapitulace stavby'!AN8</f>
        <v>5. 3. 2019</v>
      </c>
      <c r="M12" s="32"/>
    </row>
    <row r="13" spans="2:46" s="1" customFormat="1" ht="10.8" customHeight="1">
      <c r="B13" s="32"/>
      <c r="I13" s="112"/>
      <c r="J13" s="112"/>
      <c r="M13" s="32"/>
    </row>
    <row r="14" spans="2:46" s="1" customFormat="1" ht="12" customHeight="1">
      <c r="B14" s="32"/>
      <c r="D14" s="111" t="s">
        <v>25</v>
      </c>
      <c r="I14" s="113" t="s">
        <v>26</v>
      </c>
      <c r="J14" s="114" t="str">
        <f>IF('Rekapitulace stavby'!AN10="","",'Rekapitulace stavby'!AN10)</f>
        <v/>
      </c>
      <c r="M14" s="32"/>
    </row>
    <row r="15" spans="2:46" s="1" customFormat="1" ht="18" customHeight="1">
      <c r="B15" s="32"/>
      <c r="E15" s="12" t="str">
        <f>IF('Rekapitulace stavby'!E11="","",'Rekapitulace stavby'!E11)</f>
        <v xml:space="preserve"> </v>
      </c>
      <c r="I15" s="113" t="s">
        <v>27</v>
      </c>
      <c r="J15" s="114" t="str">
        <f>IF('Rekapitulace stavby'!AN11="","",'Rekapitulace stavby'!AN11)</f>
        <v/>
      </c>
      <c r="M15" s="32"/>
    </row>
    <row r="16" spans="2:46" s="1" customFormat="1" ht="6.9" customHeight="1">
      <c r="B16" s="32"/>
      <c r="I16" s="112"/>
      <c r="J16" s="112"/>
      <c r="M16" s="32"/>
    </row>
    <row r="17" spans="2:13" s="1" customFormat="1" ht="12" customHeight="1">
      <c r="B17" s="32"/>
      <c r="D17" s="111" t="s">
        <v>28</v>
      </c>
      <c r="I17" s="113" t="s">
        <v>26</v>
      </c>
      <c r="J17" s="25" t="str">
        <f>'Rekapitulace stavby'!AN13</f>
        <v>28381670</v>
      </c>
      <c r="M17" s="32"/>
    </row>
    <row r="18" spans="2:13" s="1" customFormat="1" ht="18" customHeight="1">
      <c r="B18" s="32"/>
      <c r="E18" s="276" t="str">
        <f>'Rekapitulace stavby'!E14</f>
        <v>Siignalservis, a.s.</v>
      </c>
      <c r="F18" s="277"/>
      <c r="G18" s="277"/>
      <c r="H18" s="277"/>
      <c r="I18" s="113" t="s">
        <v>27</v>
      </c>
      <c r="J18" s="25" t="str">
        <f>'Rekapitulace stavby'!AN14</f>
        <v>CZ28381670</v>
      </c>
      <c r="M18" s="32"/>
    </row>
    <row r="19" spans="2:13" s="1" customFormat="1" ht="6.9" customHeight="1">
      <c r="B19" s="32"/>
      <c r="I19" s="112"/>
      <c r="J19" s="112"/>
      <c r="M19" s="32"/>
    </row>
    <row r="20" spans="2:13" s="1" customFormat="1" ht="12" customHeight="1">
      <c r="B20" s="32"/>
      <c r="D20" s="111" t="s">
        <v>29</v>
      </c>
      <c r="I20" s="113" t="s">
        <v>26</v>
      </c>
      <c r="J20" s="114" t="str">
        <f>IF('Rekapitulace stavby'!AN16="","",'Rekapitulace stavby'!AN16)</f>
        <v/>
      </c>
      <c r="M20" s="32"/>
    </row>
    <row r="21" spans="2:13" s="1" customFormat="1" ht="18" customHeight="1">
      <c r="B21" s="32"/>
      <c r="E21" s="12" t="str">
        <f>IF('Rekapitulace stavby'!E17="","",'Rekapitulace stavby'!E17)</f>
        <v xml:space="preserve"> </v>
      </c>
      <c r="I21" s="113" t="s">
        <v>27</v>
      </c>
      <c r="J21" s="114" t="str">
        <f>IF('Rekapitulace stavby'!AN17="","",'Rekapitulace stavby'!AN17)</f>
        <v/>
      </c>
      <c r="M21" s="32"/>
    </row>
    <row r="22" spans="2:13" s="1" customFormat="1" ht="6.9" customHeight="1">
      <c r="B22" s="32"/>
      <c r="I22" s="112"/>
      <c r="J22" s="112"/>
      <c r="M22" s="32"/>
    </row>
    <row r="23" spans="2:13" s="1" customFormat="1" ht="12" customHeight="1">
      <c r="B23" s="32"/>
      <c r="D23" s="111" t="s">
        <v>30</v>
      </c>
      <c r="I23" s="113" t="s">
        <v>26</v>
      </c>
      <c r="J23" s="114" t="str">
        <f>IF('Rekapitulace stavby'!AN19="","",'Rekapitulace stavby'!AN19)</f>
        <v/>
      </c>
      <c r="M23" s="32"/>
    </row>
    <row r="24" spans="2:13" s="1" customFormat="1" ht="18" customHeight="1">
      <c r="B24" s="32"/>
      <c r="E24" s="12" t="str">
        <f>IF('Rekapitulace stavby'!E20="","",'Rekapitulace stavby'!E20)</f>
        <v xml:space="preserve"> </v>
      </c>
      <c r="I24" s="113" t="s">
        <v>27</v>
      </c>
      <c r="J24" s="114" t="str">
        <f>IF('Rekapitulace stavby'!AN20="","",'Rekapitulace stavby'!AN20)</f>
        <v/>
      </c>
      <c r="M24" s="32"/>
    </row>
    <row r="25" spans="2:13" s="1" customFormat="1" ht="6.9" customHeight="1">
      <c r="B25" s="32"/>
      <c r="I25" s="112"/>
      <c r="J25" s="112"/>
      <c r="M25" s="32"/>
    </row>
    <row r="26" spans="2:13" s="1" customFormat="1" ht="12" customHeight="1">
      <c r="B26" s="32"/>
      <c r="D26" s="111" t="s">
        <v>31</v>
      </c>
      <c r="I26" s="112"/>
      <c r="J26" s="112"/>
      <c r="M26" s="32"/>
    </row>
    <row r="27" spans="2:13" s="6" customFormat="1" ht="16.5" customHeight="1">
      <c r="B27" s="116"/>
      <c r="E27" s="278" t="s">
        <v>1</v>
      </c>
      <c r="F27" s="278"/>
      <c r="G27" s="278"/>
      <c r="H27" s="278"/>
      <c r="I27" s="117"/>
      <c r="J27" s="117"/>
      <c r="M27" s="116"/>
    </row>
    <row r="28" spans="2:13" s="1" customFormat="1" ht="6.9" customHeight="1">
      <c r="B28" s="32"/>
      <c r="I28" s="112"/>
      <c r="J28" s="112"/>
      <c r="M28" s="32"/>
    </row>
    <row r="29" spans="2:13" s="1" customFormat="1" ht="6.9" customHeight="1">
      <c r="B29" s="32"/>
      <c r="D29" s="51"/>
      <c r="E29" s="51"/>
      <c r="F29" s="51"/>
      <c r="G29" s="51"/>
      <c r="H29" s="51"/>
      <c r="I29" s="118"/>
      <c r="J29" s="118"/>
      <c r="K29" s="51"/>
      <c r="L29" s="51"/>
      <c r="M29" s="32"/>
    </row>
    <row r="30" spans="2:13" s="1" customFormat="1" ht="14.4" customHeight="1">
      <c r="B30" s="32"/>
      <c r="D30" s="119" t="s">
        <v>116</v>
      </c>
      <c r="I30" s="112"/>
      <c r="J30" s="112"/>
      <c r="K30" s="120">
        <f>K63</f>
        <v>98544</v>
      </c>
      <c r="M30" s="32"/>
    </row>
    <row r="31" spans="2:13" s="1" customFormat="1">
      <c r="B31" s="32"/>
      <c r="E31" s="111" t="s">
        <v>33</v>
      </c>
      <c r="I31" s="112"/>
      <c r="J31" s="112"/>
      <c r="K31" s="121">
        <f>I63</f>
        <v>0</v>
      </c>
      <c r="M31" s="32"/>
    </row>
    <row r="32" spans="2:13" s="1" customFormat="1">
      <c r="B32" s="32"/>
      <c r="E32" s="111" t="s">
        <v>34</v>
      </c>
      <c r="I32" s="112"/>
      <c r="J32" s="112"/>
      <c r="K32" s="121">
        <f>J63</f>
        <v>98544</v>
      </c>
      <c r="M32" s="32"/>
    </row>
    <row r="33" spans="2:13" s="1" customFormat="1" ht="14.4" customHeight="1">
      <c r="B33" s="32"/>
      <c r="D33" s="122" t="s">
        <v>107</v>
      </c>
      <c r="I33" s="112"/>
      <c r="J33" s="112"/>
      <c r="K33" s="120">
        <f>K67</f>
        <v>0</v>
      </c>
      <c r="M33" s="32"/>
    </row>
    <row r="34" spans="2:13" s="1" customFormat="1" ht="25.35" customHeight="1">
      <c r="B34" s="32"/>
      <c r="D34" s="123" t="s">
        <v>36</v>
      </c>
      <c r="I34" s="112"/>
      <c r="J34" s="112"/>
      <c r="K34" s="124">
        <f>ROUND(K30 + K33, 2)</f>
        <v>98544</v>
      </c>
      <c r="M34" s="32"/>
    </row>
    <row r="35" spans="2:13" s="1" customFormat="1" ht="6.9" customHeight="1">
      <c r="B35" s="32"/>
      <c r="D35" s="51"/>
      <c r="E35" s="51"/>
      <c r="F35" s="51"/>
      <c r="G35" s="51"/>
      <c r="H35" s="51"/>
      <c r="I35" s="118"/>
      <c r="J35" s="118"/>
      <c r="K35" s="51"/>
      <c r="L35" s="51"/>
      <c r="M35" s="32"/>
    </row>
    <row r="36" spans="2:13" s="1" customFormat="1" ht="14.4" customHeight="1">
      <c r="B36" s="32"/>
      <c r="F36" s="125" t="s">
        <v>38</v>
      </c>
      <c r="I36" s="126" t="s">
        <v>37</v>
      </c>
      <c r="J36" s="112"/>
      <c r="K36" s="125" t="s">
        <v>39</v>
      </c>
      <c r="M36" s="32"/>
    </row>
    <row r="37" spans="2:13" s="1" customFormat="1" ht="14.4" customHeight="1">
      <c r="B37" s="32"/>
      <c r="D37" s="111" t="s">
        <v>40</v>
      </c>
      <c r="E37" s="111" t="s">
        <v>41</v>
      </c>
      <c r="F37" s="121">
        <f>ROUND((SUM(BE67:BE74) + SUM(BE94:BE117)),  2)</f>
        <v>98544</v>
      </c>
      <c r="I37" s="127">
        <v>0.21</v>
      </c>
      <c r="J37" s="112"/>
      <c r="K37" s="121">
        <f>ROUND(((SUM(BE67:BE74) + SUM(BE94:BE117))*I37),  2)</f>
        <v>20694.240000000002</v>
      </c>
      <c r="M37" s="32"/>
    </row>
    <row r="38" spans="2:13" s="1" customFormat="1" ht="14.4" customHeight="1">
      <c r="B38" s="32"/>
      <c r="E38" s="111" t="s">
        <v>42</v>
      </c>
      <c r="F38" s="121">
        <f>ROUND((SUM(BF67:BF74) + SUM(BF94:BF117)),  2)</f>
        <v>0</v>
      </c>
      <c r="I38" s="127">
        <v>0.15</v>
      </c>
      <c r="J38" s="112"/>
      <c r="K38" s="121">
        <f>ROUND(((SUM(BF67:BF74) + SUM(BF94:BF117))*I38),  2)</f>
        <v>0</v>
      </c>
      <c r="M38" s="32"/>
    </row>
    <row r="39" spans="2:13" s="1" customFormat="1" ht="14.4" hidden="1" customHeight="1">
      <c r="B39" s="32"/>
      <c r="E39" s="111" t="s">
        <v>43</v>
      </c>
      <c r="F39" s="121">
        <f>ROUND((SUM(BG67:BG74) + SUM(BG94:BG117)),  2)</f>
        <v>0</v>
      </c>
      <c r="I39" s="127">
        <v>0.21</v>
      </c>
      <c r="J39" s="112"/>
      <c r="K39" s="121">
        <f>0</f>
        <v>0</v>
      </c>
      <c r="M39" s="32"/>
    </row>
    <row r="40" spans="2:13" s="1" customFormat="1" ht="14.4" hidden="1" customHeight="1">
      <c r="B40" s="32"/>
      <c r="E40" s="111" t="s">
        <v>44</v>
      </c>
      <c r="F40" s="121">
        <f>ROUND((SUM(BH67:BH74) + SUM(BH94:BH117)),  2)</f>
        <v>0</v>
      </c>
      <c r="I40" s="127">
        <v>0.15</v>
      </c>
      <c r="J40" s="112"/>
      <c r="K40" s="121">
        <f>0</f>
        <v>0</v>
      </c>
      <c r="M40" s="32"/>
    </row>
    <row r="41" spans="2:13" s="1" customFormat="1" ht="14.4" hidden="1" customHeight="1">
      <c r="B41" s="32"/>
      <c r="E41" s="111" t="s">
        <v>45</v>
      </c>
      <c r="F41" s="121">
        <f>ROUND((SUM(BI67:BI74) + SUM(BI94:BI117)),  2)</f>
        <v>0</v>
      </c>
      <c r="I41" s="127">
        <v>0</v>
      </c>
      <c r="J41" s="112"/>
      <c r="K41" s="121">
        <f>0</f>
        <v>0</v>
      </c>
      <c r="M41" s="32"/>
    </row>
    <row r="42" spans="2:13" s="1" customFormat="1" ht="6.9" customHeight="1">
      <c r="B42" s="32"/>
      <c r="I42" s="112"/>
      <c r="J42" s="112"/>
      <c r="M42" s="32"/>
    </row>
    <row r="43" spans="2:13" s="1" customFormat="1" ht="25.35" customHeight="1">
      <c r="B43" s="32"/>
      <c r="C43" s="128"/>
      <c r="D43" s="129" t="s">
        <v>46</v>
      </c>
      <c r="E43" s="130"/>
      <c r="F43" s="130"/>
      <c r="G43" s="131" t="s">
        <v>47</v>
      </c>
      <c r="H43" s="132" t="s">
        <v>48</v>
      </c>
      <c r="I43" s="133"/>
      <c r="J43" s="133"/>
      <c r="K43" s="134">
        <f>SUM(K34:K41)</f>
        <v>119238.24</v>
      </c>
      <c r="L43" s="135"/>
      <c r="M43" s="32"/>
    </row>
    <row r="44" spans="2:13" s="1" customFormat="1" ht="14.4" customHeight="1">
      <c r="B44" s="136"/>
      <c r="C44" s="137"/>
      <c r="D44" s="137"/>
      <c r="E44" s="137"/>
      <c r="F44" s="137"/>
      <c r="G44" s="137"/>
      <c r="H44" s="137"/>
      <c r="I44" s="138"/>
      <c r="J44" s="138"/>
      <c r="K44" s="137"/>
      <c r="L44" s="137"/>
      <c r="M44" s="32"/>
    </row>
    <row r="48" spans="2:13" s="1" customFormat="1" ht="6.9" customHeight="1">
      <c r="B48" s="139"/>
      <c r="C48" s="140"/>
      <c r="D48" s="140"/>
      <c r="E48" s="140"/>
      <c r="F48" s="140"/>
      <c r="G48" s="140"/>
      <c r="H48" s="140"/>
      <c r="I48" s="141"/>
      <c r="J48" s="141"/>
      <c r="K48" s="140"/>
      <c r="L48" s="140"/>
      <c r="M48" s="32"/>
    </row>
    <row r="49" spans="2:47" s="1" customFormat="1" ht="24.9" customHeight="1">
      <c r="B49" s="30"/>
      <c r="C49" s="18" t="s">
        <v>117</v>
      </c>
      <c r="D49" s="31"/>
      <c r="E49" s="31"/>
      <c r="F49" s="31"/>
      <c r="G49" s="31"/>
      <c r="H49" s="31"/>
      <c r="I49" s="112"/>
      <c r="J49" s="112"/>
      <c r="K49" s="31"/>
      <c r="L49" s="31"/>
      <c r="M49" s="32"/>
    </row>
    <row r="50" spans="2:47" s="1" customFormat="1" ht="6.9" customHeight="1">
      <c r="B50" s="30"/>
      <c r="C50" s="31"/>
      <c r="D50" s="31"/>
      <c r="E50" s="31"/>
      <c r="F50" s="31"/>
      <c r="G50" s="31"/>
      <c r="H50" s="31"/>
      <c r="I50" s="112"/>
      <c r="J50" s="112"/>
      <c r="K50" s="31"/>
      <c r="L50" s="31"/>
      <c r="M50" s="32"/>
    </row>
    <row r="51" spans="2:47" s="1" customFormat="1" ht="12" customHeight="1">
      <c r="B51" s="30"/>
      <c r="C51" s="24" t="s">
        <v>17</v>
      </c>
      <c r="D51" s="31"/>
      <c r="E51" s="31"/>
      <c r="F51" s="31"/>
      <c r="G51" s="31"/>
      <c r="H51" s="31"/>
      <c r="I51" s="112"/>
      <c r="J51" s="112"/>
      <c r="K51" s="31"/>
      <c r="L51" s="31"/>
      <c r="M51" s="32"/>
    </row>
    <row r="52" spans="2:47" s="1" customFormat="1" ht="16.5" customHeight="1">
      <c r="B52" s="30"/>
      <c r="C52" s="31"/>
      <c r="D52" s="31"/>
      <c r="E52" s="270" t="str">
        <f>E7</f>
        <v>Údržba, opravy a odstraňování závad u SSZT 2019 - 2022 revize o opravy EPS a EZS u SSZT Jihlava</v>
      </c>
      <c r="F52" s="271"/>
      <c r="G52" s="271"/>
      <c r="H52" s="271"/>
      <c r="I52" s="112"/>
      <c r="J52" s="112"/>
      <c r="K52" s="31"/>
      <c r="L52" s="31"/>
      <c r="M52" s="32"/>
    </row>
    <row r="53" spans="2:47" s="1" customFormat="1" ht="12" customHeight="1">
      <c r="B53" s="30"/>
      <c r="C53" s="24" t="s">
        <v>114</v>
      </c>
      <c r="D53" s="31"/>
      <c r="E53" s="31"/>
      <c r="F53" s="31"/>
      <c r="G53" s="31"/>
      <c r="H53" s="31"/>
      <c r="I53" s="112"/>
      <c r="J53" s="112"/>
      <c r="K53" s="31"/>
      <c r="L53" s="31"/>
      <c r="M53" s="32"/>
    </row>
    <row r="54" spans="2:47" s="1" customFormat="1" ht="16.5" customHeight="1">
      <c r="B54" s="30"/>
      <c r="C54" s="31"/>
      <c r="D54" s="31"/>
      <c r="E54" s="224" t="str">
        <f>E9</f>
        <v>PS 05 - Prohlídky a revize ASHS</v>
      </c>
      <c r="F54" s="244"/>
      <c r="G54" s="244"/>
      <c r="H54" s="244"/>
      <c r="I54" s="112"/>
      <c r="J54" s="112"/>
      <c r="K54" s="31"/>
      <c r="L54" s="31"/>
      <c r="M54" s="32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12"/>
      <c r="J55" s="112"/>
      <c r="K55" s="31"/>
      <c r="L55" s="31"/>
      <c r="M55" s="32"/>
    </row>
    <row r="56" spans="2:47" s="1" customFormat="1" ht="12" customHeight="1">
      <c r="B56" s="30"/>
      <c r="C56" s="24" t="s">
        <v>21</v>
      </c>
      <c r="D56" s="31"/>
      <c r="E56" s="31"/>
      <c r="F56" s="22" t="str">
        <f>F12</f>
        <v xml:space="preserve"> </v>
      </c>
      <c r="G56" s="31"/>
      <c r="H56" s="31"/>
      <c r="I56" s="113" t="s">
        <v>23</v>
      </c>
      <c r="J56" s="115" t="str">
        <f>IF(J12="","",J12)</f>
        <v>5. 3. 2019</v>
      </c>
      <c r="K56" s="31"/>
      <c r="L56" s="31"/>
      <c r="M56" s="32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12"/>
      <c r="J57" s="112"/>
      <c r="K57" s="31"/>
      <c r="L57" s="31"/>
      <c r="M57" s="32"/>
    </row>
    <row r="58" spans="2:47" s="1" customFormat="1" ht="13.65" customHeight="1">
      <c r="B58" s="30"/>
      <c r="C58" s="24" t="s">
        <v>25</v>
      </c>
      <c r="D58" s="31"/>
      <c r="E58" s="31"/>
      <c r="F58" s="22" t="str">
        <f>E15</f>
        <v xml:space="preserve"> </v>
      </c>
      <c r="G58" s="31"/>
      <c r="H58" s="31"/>
      <c r="I58" s="113" t="s">
        <v>29</v>
      </c>
      <c r="J58" s="142" t="str">
        <f>E21</f>
        <v xml:space="preserve"> </v>
      </c>
      <c r="K58" s="31"/>
      <c r="L58" s="31"/>
      <c r="M58" s="32"/>
    </row>
    <row r="59" spans="2:47" s="1" customFormat="1" ht="13.65" customHeight="1">
      <c r="B59" s="30"/>
      <c r="C59" s="24" t="s">
        <v>28</v>
      </c>
      <c r="D59" s="31"/>
      <c r="E59" s="31"/>
      <c r="F59" s="22" t="str">
        <f>IF(E18="","",E18)</f>
        <v>Siignalservis, a.s.</v>
      </c>
      <c r="G59" s="31"/>
      <c r="H59" s="31"/>
      <c r="I59" s="113" t="s">
        <v>30</v>
      </c>
      <c r="J59" s="142" t="str">
        <f>E24</f>
        <v xml:space="preserve"> </v>
      </c>
      <c r="K59" s="31"/>
      <c r="L59" s="31"/>
      <c r="M59" s="32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12"/>
      <c r="J60" s="112"/>
      <c r="K60" s="31"/>
      <c r="L60" s="31"/>
      <c r="M60" s="32"/>
    </row>
    <row r="61" spans="2:47" s="1" customFormat="1" ht="29.25" customHeight="1">
      <c r="B61" s="30"/>
      <c r="C61" s="143" t="s">
        <v>118</v>
      </c>
      <c r="D61" s="104"/>
      <c r="E61" s="104"/>
      <c r="F61" s="104"/>
      <c r="G61" s="104"/>
      <c r="H61" s="104"/>
      <c r="I61" s="144" t="s">
        <v>119</v>
      </c>
      <c r="J61" s="144" t="s">
        <v>120</v>
      </c>
      <c r="K61" s="145" t="s">
        <v>121</v>
      </c>
      <c r="L61" s="104"/>
      <c r="M61" s="32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12"/>
      <c r="J62" s="112"/>
      <c r="K62" s="31"/>
      <c r="L62" s="31"/>
      <c r="M62" s="32"/>
    </row>
    <row r="63" spans="2:47" s="1" customFormat="1" ht="22.8" customHeight="1">
      <c r="B63" s="30"/>
      <c r="C63" s="146" t="s">
        <v>122</v>
      </c>
      <c r="D63" s="31"/>
      <c r="E63" s="31"/>
      <c r="F63" s="31"/>
      <c r="G63" s="31"/>
      <c r="H63" s="31"/>
      <c r="I63" s="147">
        <f>Q94</f>
        <v>0</v>
      </c>
      <c r="J63" s="147">
        <f>R94</f>
        <v>98544</v>
      </c>
      <c r="K63" s="68">
        <f>K94</f>
        <v>98544</v>
      </c>
      <c r="L63" s="31"/>
      <c r="M63" s="32"/>
      <c r="AU63" s="12" t="s">
        <v>123</v>
      </c>
    </row>
    <row r="64" spans="2:47" s="7" customFormat="1" ht="24.9" customHeight="1">
      <c r="B64" s="148"/>
      <c r="C64" s="149"/>
      <c r="D64" s="150" t="s">
        <v>124</v>
      </c>
      <c r="E64" s="151"/>
      <c r="F64" s="151"/>
      <c r="G64" s="151"/>
      <c r="H64" s="151"/>
      <c r="I64" s="152">
        <f>Q95</f>
        <v>0</v>
      </c>
      <c r="J64" s="152">
        <f>R95</f>
        <v>98544</v>
      </c>
      <c r="K64" s="153">
        <f>K95</f>
        <v>98544</v>
      </c>
      <c r="L64" s="149"/>
      <c r="M64" s="154"/>
    </row>
    <row r="65" spans="2:65" s="1" customFormat="1" ht="21.75" customHeight="1">
      <c r="B65" s="30"/>
      <c r="C65" s="31"/>
      <c r="D65" s="31"/>
      <c r="E65" s="31"/>
      <c r="F65" s="31"/>
      <c r="G65" s="31"/>
      <c r="H65" s="31"/>
      <c r="I65" s="112"/>
      <c r="J65" s="112"/>
      <c r="K65" s="31"/>
      <c r="L65" s="31"/>
      <c r="M65" s="32"/>
    </row>
    <row r="66" spans="2:65" s="1" customFormat="1" ht="6.9" customHeight="1">
      <c r="B66" s="30"/>
      <c r="C66" s="31"/>
      <c r="D66" s="31"/>
      <c r="E66" s="31"/>
      <c r="F66" s="31"/>
      <c r="G66" s="31"/>
      <c r="H66" s="31"/>
      <c r="I66" s="112"/>
      <c r="J66" s="112"/>
      <c r="K66" s="31"/>
      <c r="L66" s="31"/>
      <c r="M66" s="32"/>
    </row>
    <row r="67" spans="2:65" s="1" customFormat="1" ht="29.25" customHeight="1">
      <c r="B67" s="30"/>
      <c r="C67" s="146" t="s">
        <v>125</v>
      </c>
      <c r="D67" s="31"/>
      <c r="E67" s="31"/>
      <c r="F67" s="31"/>
      <c r="G67" s="31"/>
      <c r="H67" s="31"/>
      <c r="I67" s="112"/>
      <c r="J67" s="112"/>
      <c r="K67" s="155">
        <f>ROUND(K68 + K69 + K70 + K71 + K72 + K73,2)</f>
        <v>0</v>
      </c>
      <c r="L67" s="31"/>
      <c r="M67" s="32"/>
      <c r="O67" s="156" t="s">
        <v>40</v>
      </c>
    </row>
    <row r="68" spans="2:65" s="1" customFormat="1" ht="18" customHeight="1">
      <c r="B68" s="30"/>
      <c r="C68" s="31"/>
      <c r="D68" s="231" t="s">
        <v>126</v>
      </c>
      <c r="E68" s="232"/>
      <c r="F68" s="232"/>
      <c r="G68" s="31"/>
      <c r="H68" s="31"/>
      <c r="I68" s="112"/>
      <c r="J68" s="112"/>
      <c r="K68" s="95">
        <v>0</v>
      </c>
      <c r="L68" s="31"/>
      <c r="M68" s="157"/>
      <c r="N68" s="112"/>
      <c r="O68" s="158" t="s">
        <v>41</v>
      </c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4" t="s">
        <v>127</v>
      </c>
      <c r="AZ68" s="112"/>
      <c r="BA68" s="112"/>
      <c r="BB68" s="112"/>
      <c r="BC68" s="112"/>
      <c r="BD68" s="112"/>
      <c r="BE68" s="159">
        <f t="shared" ref="BE68:BE73" si="0">IF(O68="základní",K68,0)</f>
        <v>0</v>
      </c>
      <c r="BF68" s="159">
        <f t="shared" ref="BF68:BF73" si="1">IF(O68="snížená",K68,0)</f>
        <v>0</v>
      </c>
      <c r="BG68" s="159">
        <f t="shared" ref="BG68:BG73" si="2">IF(O68="zákl. přenesená",K68,0)</f>
        <v>0</v>
      </c>
      <c r="BH68" s="159">
        <f t="shared" ref="BH68:BH73" si="3">IF(O68="sníž. přenesená",K68,0)</f>
        <v>0</v>
      </c>
      <c r="BI68" s="159">
        <f t="shared" ref="BI68:BI73" si="4">IF(O68="nulová",K68,0)</f>
        <v>0</v>
      </c>
      <c r="BJ68" s="114" t="s">
        <v>80</v>
      </c>
      <c r="BK68" s="112"/>
      <c r="BL68" s="112"/>
      <c r="BM68" s="112"/>
    </row>
    <row r="69" spans="2:65" s="1" customFormat="1" ht="18" customHeight="1">
      <c r="B69" s="30"/>
      <c r="C69" s="31"/>
      <c r="D69" s="231" t="s">
        <v>128</v>
      </c>
      <c r="E69" s="232"/>
      <c r="F69" s="232"/>
      <c r="G69" s="31"/>
      <c r="H69" s="31"/>
      <c r="I69" s="112"/>
      <c r="J69" s="112"/>
      <c r="K69" s="95">
        <v>0</v>
      </c>
      <c r="L69" s="31"/>
      <c r="M69" s="157"/>
      <c r="N69" s="112"/>
      <c r="O69" s="158" t="s">
        <v>41</v>
      </c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4" t="s">
        <v>127</v>
      </c>
      <c r="AZ69" s="112"/>
      <c r="BA69" s="112"/>
      <c r="BB69" s="112"/>
      <c r="BC69" s="112"/>
      <c r="BD69" s="112"/>
      <c r="BE69" s="159">
        <f t="shared" si="0"/>
        <v>0</v>
      </c>
      <c r="BF69" s="159">
        <f t="shared" si="1"/>
        <v>0</v>
      </c>
      <c r="BG69" s="159">
        <f t="shared" si="2"/>
        <v>0</v>
      </c>
      <c r="BH69" s="159">
        <f t="shared" si="3"/>
        <v>0</v>
      </c>
      <c r="BI69" s="159">
        <f t="shared" si="4"/>
        <v>0</v>
      </c>
      <c r="BJ69" s="114" t="s">
        <v>80</v>
      </c>
      <c r="BK69" s="112"/>
      <c r="BL69" s="112"/>
      <c r="BM69" s="112"/>
    </row>
    <row r="70" spans="2:65" s="1" customFormat="1" ht="18" customHeight="1">
      <c r="B70" s="30"/>
      <c r="C70" s="31"/>
      <c r="D70" s="231" t="s">
        <v>129</v>
      </c>
      <c r="E70" s="232"/>
      <c r="F70" s="232"/>
      <c r="G70" s="31"/>
      <c r="H70" s="31"/>
      <c r="I70" s="112"/>
      <c r="J70" s="112"/>
      <c r="K70" s="95">
        <v>0</v>
      </c>
      <c r="L70" s="31"/>
      <c r="M70" s="157"/>
      <c r="N70" s="112"/>
      <c r="O70" s="158" t="s">
        <v>41</v>
      </c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4" t="s">
        <v>127</v>
      </c>
      <c r="AZ70" s="112"/>
      <c r="BA70" s="112"/>
      <c r="BB70" s="112"/>
      <c r="BC70" s="112"/>
      <c r="BD70" s="112"/>
      <c r="BE70" s="159">
        <f t="shared" si="0"/>
        <v>0</v>
      </c>
      <c r="BF70" s="159">
        <f t="shared" si="1"/>
        <v>0</v>
      </c>
      <c r="BG70" s="159">
        <f t="shared" si="2"/>
        <v>0</v>
      </c>
      <c r="BH70" s="159">
        <f t="shared" si="3"/>
        <v>0</v>
      </c>
      <c r="BI70" s="159">
        <f t="shared" si="4"/>
        <v>0</v>
      </c>
      <c r="BJ70" s="114" t="s">
        <v>80</v>
      </c>
      <c r="BK70" s="112"/>
      <c r="BL70" s="112"/>
      <c r="BM70" s="112"/>
    </row>
    <row r="71" spans="2:65" s="1" customFormat="1" ht="18" customHeight="1">
      <c r="B71" s="30"/>
      <c r="C71" s="31"/>
      <c r="D71" s="231" t="s">
        <v>130</v>
      </c>
      <c r="E71" s="232"/>
      <c r="F71" s="232"/>
      <c r="G71" s="31"/>
      <c r="H71" s="31"/>
      <c r="I71" s="112"/>
      <c r="J71" s="112"/>
      <c r="K71" s="95">
        <v>0</v>
      </c>
      <c r="L71" s="31"/>
      <c r="M71" s="157"/>
      <c r="N71" s="112"/>
      <c r="O71" s="158" t="s">
        <v>41</v>
      </c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4" t="s">
        <v>127</v>
      </c>
      <c r="AZ71" s="112"/>
      <c r="BA71" s="112"/>
      <c r="BB71" s="112"/>
      <c r="BC71" s="112"/>
      <c r="BD71" s="112"/>
      <c r="BE71" s="159">
        <f t="shared" si="0"/>
        <v>0</v>
      </c>
      <c r="BF71" s="159">
        <f t="shared" si="1"/>
        <v>0</v>
      </c>
      <c r="BG71" s="159">
        <f t="shared" si="2"/>
        <v>0</v>
      </c>
      <c r="BH71" s="159">
        <f t="shared" si="3"/>
        <v>0</v>
      </c>
      <c r="BI71" s="159">
        <f t="shared" si="4"/>
        <v>0</v>
      </c>
      <c r="BJ71" s="114" t="s">
        <v>80</v>
      </c>
      <c r="BK71" s="112"/>
      <c r="BL71" s="112"/>
      <c r="BM71" s="112"/>
    </row>
    <row r="72" spans="2:65" s="1" customFormat="1" ht="18" customHeight="1">
      <c r="B72" s="30"/>
      <c r="C72" s="31"/>
      <c r="D72" s="231" t="s">
        <v>131</v>
      </c>
      <c r="E72" s="232"/>
      <c r="F72" s="232"/>
      <c r="G72" s="31"/>
      <c r="H72" s="31"/>
      <c r="I72" s="112"/>
      <c r="J72" s="112"/>
      <c r="K72" s="95">
        <v>0</v>
      </c>
      <c r="L72" s="31"/>
      <c r="M72" s="157"/>
      <c r="N72" s="112"/>
      <c r="O72" s="158" t="s">
        <v>41</v>
      </c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4" t="s">
        <v>127</v>
      </c>
      <c r="AZ72" s="112"/>
      <c r="BA72" s="112"/>
      <c r="BB72" s="112"/>
      <c r="BC72" s="112"/>
      <c r="BD72" s="112"/>
      <c r="BE72" s="159">
        <f t="shared" si="0"/>
        <v>0</v>
      </c>
      <c r="BF72" s="159">
        <f t="shared" si="1"/>
        <v>0</v>
      </c>
      <c r="BG72" s="159">
        <f t="shared" si="2"/>
        <v>0</v>
      </c>
      <c r="BH72" s="159">
        <f t="shared" si="3"/>
        <v>0</v>
      </c>
      <c r="BI72" s="159">
        <f t="shared" si="4"/>
        <v>0</v>
      </c>
      <c r="BJ72" s="114" t="s">
        <v>80</v>
      </c>
      <c r="BK72" s="112"/>
      <c r="BL72" s="112"/>
      <c r="BM72" s="112"/>
    </row>
    <row r="73" spans="2:65" s="1" customFormat="1" ht="18" customHeight="1">
      <c r="B73" s="30"/>
      <c r="C73" s="31"/>
      <c r="D73" s="94" t="s">
        <v>132</v>
      </c>
      <c r="E73" s="31"/>
      <c r="F73" s="31"/>
      <c r="G73" s="31"/>
      <c r="H73" s="31"/>
      <c r="I73" s="112"/>
      <c r="J73" s="112"/>
      <c r="K73" s="95">
        <f>ROUND(K30*T73,2)</f>
        <v>0</v>
      </c>
      <c r="L73" s="31"/>
      <c r="M73" s="157"/>
      <c r="N73" s="112"/>
      <c r="O73" s="158" t="s">
        <v>41</v>
      </c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4" t="s">
        <v>133</v>
      </c>
      <c r="AZ73" s="112"/>
      <c r="BA73" s="112"/>
      <c r="BB73" s="112"/>
      <c r="BC73" s="112"/>
      <c r="BD73" s="112"/>
      <c r="BE73" s="159">
        <f t="shared" si="0"/>
        <v>0</v>
      </c>
      <c r="BF73" s="159">
        <f t="shared" si="1"/>
        <v>0</v>
      </c>
      <c r="BG73" s="159">
        <f t="shared" si="2"/>
        <v>0</v>
      </c>
      <c r="BH73" s="159">
        <f t="shared" si="3"/>
        <v>0</v>
      </c>
      <c r="BI73" s="159">
        <f t="shared" si="4"/>
        <v>0</v>
      </c>
      <c r="BJ73" s="114" t="s">
        <v>80</v>
      </c>
      <c r="BK73" s="112"/>
      <c r="BL73" s="112"/>
      <c r="BM73" s="112"/>
    </row>
    <row r="74" spans="2:65" s="1" customFormat="1">
      <c r="B74" s="30"/>
      <c r="C74" s="31"/>
      <c r="D74" s="31"/>
      <c r="E74" s="31"/>
      <c r="F74" s="31"/>
      <c r="G74" s="31"/>
      <c r="H74" s="31"/>
      <c r="I74" s="112"/>
      <c r="J74" s="112"/>
      <c r="K74" s="31"/>
      <c r="L74" s="31"/>
      <c r="M74" s="32"/>
    </row>
    <row r="75" spans="2:65" s="1" customFormat="1" ht="29.25" customHeight="1">
      <c r="B75" s="30"/>
      <c r="C75" s="103" t="s">
        <v>112</v>
      </c>
      <c r="D75" s="104"/>
      <c r="E75" s="104"/>
      <c r="F75" s="104"/>
      <c r="G75" s="104"/>
      <c r="H75" s="104"/>
      <c r="I75" s="160"/>
      <c r="J75" s="160"/>
      <c r="K75" s="105">
        <f>ROUND(K63+K67,2)</f>
        <v>98544</v>
      </c>
      <c r="L75" s="104"/>
      <c r="M75" s="32"/>
    </row>
    <row r="76" spans="2:65" s="1" customFormat="1" ht="6.9" customHeight="1">
      <c r="B76" s="42"/>
      <c r="C76" s="43"/>
      <c r="D76" s="43"/>
      <c r="E76" s="43"/>
      <c r="F76" s="43"/>
      <c r="G76" s="43"/>
      <c r="H76" s="43"/>
      <c r="I76" s="138"/>
      <c r="J76" s="138"/>
      <c r="K76" s="43"/>
      <c r="L76" s="43"/>
      <c r="M76" s="32"/>
    </row>
    <row r="80" spans="2:65" s="1" customFormat="1" ht="6.9" customHeight="1">
      <c r="B80" s="44"/>
      <c r="C80" s="45"/>
      <c r="D80" s="45"/>
      <c r="E80" s="45"/>
      <c r="F80" s="45"/>
      <c r="G80" s="45"/>
      <c r="H80" s="45"/>
      <c r="I80" s="141"/>
      <c r="J80" s="141"/>
      <c r="K80" s="45"/>
      <c r="L80" s="45"/>
      <c r="M80" s="32"/>
    </row>
    <row r="81" spans="2:65" s="1" customFormat="1" ht="24.9" customHeight="1">
      <c r="B81" s="30"/>
      <c r="C81" s="18" t="s">
        <v>134</v>
      </c>
      <c r="D81" s="31"/>
      <c r="E81" s="31"/>
      <c r="F81" s="31"/>
      <c r="G81" s="31"/>
      <c r="H81" s="31"/>
      <c r="I81" s="112"/>
      <c r="J81" s="112"/>
      <c r="K81" s="31"/>
      <c r="L81" s="31"/>
      <c r="M81" s="32"/>
    </row>
    <row r="82" spans="2:65" s="1" customFormat="1" ht="6.9" customHeight="1">
      <c r="B82" s="30"/>
      <c r="C82" s="31"/>
      <c r="D82" s="31"/>
      <c r="E82" s="31"/>
      <c r="F82" s="31"/>
      <c r="G82" s="31"/>
      <c r="H82" s="31"/>
      <c r="I82" s="112"/>
      <c r="J82" s="112"/>
      <c r="K82" s="31"/>
      <c r="L82" s="31"/>
      <c r="M82" s="32"/>
    </row>
    <row r="83" spans="2:65" s="1" customFormat="1" ht="12" customHeight="1">
      <c r="B83" s="30"/>
      <c r="C83" s="24" t="s">
        <v>17</v>
      </c>
      <c r="D83" s="31"/>
      <c r="E83" s="31"/>
      <c r="F83" s="31"/>
      <c r="G83" s="31"/>
      <c r="H83" s="31"/>
      <c r="I83" s="112"/>
      <c r="J83" s="112"/>
      <c r="K83" s="31"/>
      <c r="L83" s="31"/>
      <c r="M83" s="32"/>
    </row>
    <row r="84" spans="2:65" s="1" customFormat="1" ht="16.5" customHeight="1">
      <c r="B84" s="30"/>
      <c r="C84" s="31"/>
      <c r="D84" s="31"/>
      <c r="E84" s="270" t="str">
        <f>E7</f>
        <v>Údržba, opravy a odstraňování závad u SSZT 2019 - 2022 revize o opravy EPS a EZS u SSZT Jihlava</v>
      </c>
      <c r="F84" s="271"/>
      <c r="G84" s="271"/>
      <c r="H84" s="271"/>
      <c r="I84" s="112"/>
      <c r="J84" s="112"/>
      <c r="K84" s="31"/>
      <c r="L84" s="31"/>
      <c r="M84" s="32"/>
    </row>
    <row r="85" spans="2:65" s="1" customFormat="1" ht="12" customHeight="1">
      <c r="B85" s="30"/>
      <c r="C85" s="24" t="s">
        <v>114</v>
      </c>
      <c r="D85" s="31"/>
      <c r="E85" s="31"/>
      <c r="F85" s="31"/>
      <c r="G85" s="31"/>
      <c r="H85" s="31"/>
      <c r="I85" s="112"/>
      <c r="J85" s="112"/>
      <c r="K85" s="31"/>
      <c r="L85" s="31"/>
      <c r="M85" s="32"/>
    </row>
    <row r="86" spans="2:65" s="1" customFormat="1" ht="16.5" customHeight="1">
      <c r="B86" s="30"/>
      <c r="C86" s="31"/>
      <c r="D86" s="31"/>
      <c r="E86" s="224" t="str">
        <f>E9</f>
        <v>PS 05 - Prohlídky a revize ASHS</v>
      </c>
      <c r="F86" s="244"/>
      <c r="G86" s="244"/>
      <c r="H86" s="244"/>
      <c r="I86" s="112"/>
      <c r="J86" s="112"/>
      <c r="K86" s="31"/>
      <c r="L86" s="31"/>
      <c r="M86" s="32"/>
    </row>
    <row r="87" spans="2:65" s="1" customFormat="1" ht="6.9" customHeight="1">
      <c r="B87" s="30"/>
      <c r="C87" s="31"/>
      <c r="D87" s="31"/>
      <c r="E87" s="31"/>
      <c r="F87" s="31"/>
      <c r="G87" s="31"/>
      <c r="H87" s="31"/>
      <c r="I87" s="112"/>
      <c r="J87" s="112"/>
      <c r="K87" s="31"/>
      <c r="L87" s="31"/>
      <c r="M87" s="32"/>
    </row>
    <row r="88" spans="2:65" s="1" customFormat="1" ht="12" customHeight="1">
      <c r="B88" s="30"/>
      <c r="C88" s="24" t="s">
        <v>21</v>
      </c>
      <c r="D88" s="31"/>
      <c r="E88" s="31"/>
      <c r="F88" s="22" t="str">
        <f>F12</f>
        <v xml:space="preserve"> </v>
      </c>
      <c r="G88" s="31"/>
      <c r="H88" s="31"/>
      <c r="I88" s="113" t="s">
        <v>23</v>
      </c>
      <c r="J88" s="115" t="str">
        <f>IF(J12="","",J12)</f>
        <v>5. 3. 2019</v>
      </c>
      <c r="K88" s="31"/>
      <c r="L88" s="31"/>
      <c r="M88" s="32"/>
    </row>
    <row r="89" spans="2:65" s="1" customFormat="1" ht="6.9" customHeight="1">
      <c r="B89" s="30"/>
      <c r="C89" s="31"/>
      <c r="D89" s="31"/>
      <c r="E89" s="31"/>
      <c r="F89" s="31"/>
      <c r="G89" s="31"/>
      <c r="H89" s="31"/>
      <c r="I89" s="112"/>
      <c r="J89" s="112"/>
      <c r="K89" s="31"/>
      <c r="L89" s="31"/>
      <c r="M89" s="32"/>
    </row>
    <row r="90" spans="2:65" s="1" customFormat="1" ht="13.65" customHeight="1">
      <c r="B90" s="30"/>
      <c r="C90" s="24" t="s">
        <v>25</v>
      </c>
      <c r="D90" s="31"/>
      <c r="E90" s="31"/>
      <c r="F90" s="22" t="str">
        <f>E15</f>
        <v xml:space="preserve"> </v>
      </c>
      <c r="G90" s="31"/>
      <c r="H90" s="31"/>
      <c r="I90" s="113" t="s">
        <v>29</v>
      </c>
      <c r="J90" s="142" t="str">
        <f>E21</f>
        <v xml:space="preserve"> </v>
      </c>
      <c r="K90" s="31"/>
      <c r="L90" s="31"/>
      <c r="M90" s="32"/>
    </row>
    <row r="91" spans="2:65" s="1" customFormat="1" ht="13.65" customHeight="1">
      <c r="B91" s="30"/>
      <c r="C91" s="24" t="s">
        <v>28</v>
      </c>
      <c r="D91" s="31"/>
      <c r="E91" s="31"/>
      <c r="F91" s="22" t="str">
        <f>IF(E18="","",E18)</f>
        <v>Siignalservis, a.s.</v>
      </c>
      <c r="G91" s="31"/>
      <c r="H91" s="31"/>
      <c r="I91" s="113" t="s">
        <v>30</v>
      </c>
      <c r="J91" s="142" t="str">
        <f>E24</f>
        <v xml:space="preserve"> </v>
      </c>
      <c r="K91" s="31"/>
      <c r="L91" s="31"/>
      <c r="M91" s="32"/>
    </row>
    <row r="92" spans="2:65" s="1" customFormat="1" ht="10.35" customHeight="1">
      <c r="B92" s="30"/>
      <c r="C92" s="31"/>
      <c r="D92" s="31"/>
      <c r="E92" s="31"/>
      <c r="F92" s="31"/>
      <c r="G92" s="31"/>
      <c r="H92" s="31"/>
      <c r="I92" s="112"/>
      <c r="J92" s="112"/>
      <c r="K92" s="31"/>
      <c r="L92" s="31"/>
      <c r="M92" s="32"/>
    </row>
    <row r="93" spans="2:65" s="8" customFormat="1" ht="29.25" customHeight="1">
      <c r="B93" s="161"/>
      <c r="C93" s="162" t="s">
        <v>135</v>
      </c>
      <c r="D93" s="163" t="s">
        <v>55</v>
      </c>
      <c r="E93" s="163" t="s">
        <v>51</v>
      </c>
      <c r="F93" s="163" t="s">
        <v>52</v>
      </c>
      <c r="G93" s="163" t="s">
        <v>136</v>
      </c>
      <c r="H93" s="163" t="s">
        <v>137</v>
      </c>
      <c r="I93" s="164" t="s">
        <v>138</v>
      </c>
      <c r="J93" s="164" t="s">
        <v>139</v>
      </c>
      <c r="K93" s="163" t="s">
        <v>121</v>
      </c>
      <c r="L93" s="165" t="s">
        <v>140</v>
      </c>
      <c r="M93" s="166"/>
      <c r="N93" s="59" t="s">
        <v>1</v>
      </c>
      <c r="O93" s="60" t="s">
        <v>40</v>
      </c>
      <c r="P93" s="60" t="s">
        <v>141</v>
      </c>
      <c r="Q93" s="60" t="s">
        <v>142</v>
      </c>
      <c r="R93" s="60" t="s">
        <v>143</v>
      </c>
      <c r="S93" s="60" t="s">
        <v>144</v>
      </c>
      <c r="T93" s="60" t="s">
        <v>145</v>
      </c>
      <c r="U93" s="60" t="s">
        <v>146</v>
      </c>
      <c r="V93" s="60" t="s">
        <v>147</v>
      </c>
      <c r="W93" s="60" t="s">
        <v>148</v>
      </c>
      <c r="X93" s="60" t="s">
        <v>149</v>
      </c>
      <c r="Y93" s="61" t="s">
        <v>150</v>
      </c>
    </row>
    <row r="94" spans="2:65" s="1" customFormat="1" ht="22.8" customHeight="1">
      <c r="B94" s="30"/>
      <c r="C94" s="66" t="s">
        <v>151</v>
      </c>
      <c r="D94" s="31"/>
      <c r="E94" s="31"/>
      <c r="F94" s="31"/>
      <c r="G94" s="31"/>
      <c r="H94" s="31"/>
      <c r="I94" s="112"/>
      <c r="J94" s="112"/>
      <c r="K94" s="167">
        <f>BK94</f>
        <v>98544</v>
      </c>
      <c r="L94" s="31"/>
      <c r="M94" s="32"/>
      <c r="N94" s="62"/>
      <c r="O94" s="63"/>
      <c r="P94" s="63"/>
      <c r="Q94" s="168">
        <f>Q95</f>
        <v>0</v>
      </c>
      <c r="R94" s="168">
        <f>R95</f>
        <v>98544</v>
      </c>
      <c r="S94" s="63"/>
      <c r="T94" s="169">
        <f>T95</f>
        <v>0</v>
      </c>
      <c r="U94" s="63"/>
      <c r="V94" s="169">
        <f>V95</f>
        <v>0</v>
      </c>
      <c r="W94" s="63"/>
      <c r="X94" s="169">
        <f>X95</f>
        <v>0</v>
      </c>
      <c r="Y94" s="64"/>
      <c r="AT94" s="12" t="s">
        <v>71</v>
      </c>
      <c r="AU94" s="12" t="s">
        <v>123</v>
      </c>
      <c r="BK94" s="170">
        <f>BK95</f>
        <v>98544</v>
      </c>
    </row>
    <row r="95" spans="2:65" s="9" customFormat="1" ht="25.95" customHeight="1">
      <c r="B95" s="171"/>
      <c r="C95" s="172"/>
      <c r="D95" s="173" t="s">
        <v>71</v>
      </c>
      <c r="E95" s="174" t="s">
        <v>152</v>
      </c>
      <c r="F95" s="174" t="s">
        <v>153</v>
      </c>
      <c r="G95" s="172"/>
      <c r="H95" s="172"/>
      <c r="I95" s="175"/>
      <c r="J95" s="175"/>
      <c r="K95" s="176">
        <f>BK95</f>
        <v>98544</v>
      </c>
      <c r="L95" s="172"/>
      <c r="M95" s="177"/>
      <c r="N95" s="178"/>
      <c r="O95" s="179"/>
      <c r="P95" s="179"/>
      <c r="Q95" s="180">
        <f>SUM(Q96:Q117)</f>
        <v>0</v>
      </c>
      <c r="R95" s="180">
        <f>SUM(R96:R117)</f>
        <v>98544</v>
      </c>
      <c r="S95" s="179"/>
      <c r="T95" s="181">
        <f>SUM(T96:T117)</f>
        <v>0</v>
      </c>
      <c r="U95" s="179"/>
      <c r="V95" s="181">
        <f>SUM(V96:V117)</f>
        <v>0</v>
      </c>
      <c r="W95" s="179"/>
      <c r="X95" s="181">
        <f>SUM(X96:X117)</f>
        <v>0</v>
      </c>
      <c r="Y95" s="182"/>
      <c r="AR95" s="183" t="s">
        <v>154</v>
      </c>
      <c r="AT95" s="184" t="s">
        <v>71</v>
      </c>
      <c r="AU95" s="184" t="s">
        <v>72</v>
      </c>
      <c r="AY95" s="183" t="s">
        <v>155</v>
      </c>
      <c r="BK95" s="185">
        <f>SUM(BK96:BK117)</f>
        <v>98544</v>
      </c>
    </row>
    <row r="96" spans="2:65" s="1" customFormat="1" ht="22.5" customHeight="1">
      <c r="B96" s="30"/>
      <c r="C96" s="186" t="s">
        <v>204</v>
      </c>
      <c r="D96" s="186" t="s">
        <v>157</v>
      </c>
      <c r="E96" s="187" t="s">
        <v>1508</v>
      </c>
      <c r="F96" s="188" t="s">
        <v>1509</v>
      </c>
      <c r="G96" s="189" t="s">
        <v>169</v>
      </c>
      <c r="H96" s="190">
        <v>1</v>
      </c>
      <c r="I96" s="191"/>
      <c r="J96" s="191">
        <v>15386</v>
      </c>
      <c r="K96" s="192">
        <f>ROUND(P96*H96,2)</f>
        <v>15386</v>
      </c>
      <c r="L96" s="188" t="s">
        <v>161</v>
      </c>
      <c r="M96" s="32"/>
      <c r="N96" s="193" t="s">
        <v>1</v>
      </c>
      <c r="O96" s="194" t="s">
        <v>41</v>
      </c>
      <c r="P96" s="195">
        <f>I96+J96</f>
        <v>15386</v>
      </c>
      <c r="Q96" s="195">
        <f>ROUND(I96*H96,2)</f>
        <v>0</v>
      </c>
      <c r="R96" s="195">
        <f>ROUND(J96*H96,2)</f>
        <v>15386</v>
      </c>
      <c r="S96" s="55"/>
      <c r="T96" s="196">
        <f>S96*H96</f>
        <v>0</v>
      </c>
      <c r="U96" s="196">
        <v>0</v>
      </c>
      <c r="V96" s="196">
        <f>U96*H96</f>
        <v>0</v>
      </c>
      <c r="W96" s="196">
        <v>0</v>
      </c>
      <c r="X96" s="196">
        <f>W96*H96</f>
        <v>0</v>
      </c>
      <c r="Y96" s="197" t="s">
        <v>1</v>
      </c>
      <c r="AR96" s="12" t="s">
        <v>162</v>
      </c>
      <c r="AT96" s="12" t="s">
        <v>157</v>
      </c>
      <c r="AU96" s="12" t="s">
        <v>80</v>
      </c>
      <c r="AY96" s="12" t="s">
        <v>155</v>
      </c>
      <c r="BE96" s="99">
        <f>IF(O96="základní",K96,0)</f>
        <v>15386</v>
      </c>
      <c r="BF96" s="99">
        <f>IF(O96="snížená",K96,0)</f>
        <v>0</v>
      </c>
      <c r="BG96" s="99">
        <f>IF(O96="zákl. přenesená",K96,0)</f>
        <v>0</v>
      </c>
      <c r="BH96" s="99">
        <f>IF(O96="sníž. přenesená",K96,0)</f>
        <v>0</v>
      </c>
      <c r="BI96" s="99">
        <f>IF(O96="nulová",K96,0)</f>
        <v>0</v>
      </c>
      <c r="BJ96" s="12" t="s">
        <v>80</v>
      </c>
      <c r="BK96" s="99">
        <f>ROUND(P96*H96,2)</f>
        <v>15386</v>
      </c>
      <c r="BL96" s="12" t="s">
        <v>162</v>
      </c>
      <c r="BM96" s="12" t="s">
        <v>1510</v>
      </c>
    </row>
    <row r="97" spans="2:65" s="1" customFormat="1">
      <c r="B97" s="30"/>
      <c r="C97" s="31"/>
      <c r="D97" s="198" t="s">
        <v>164</v>
      </c>
      <c r="E97" s="31"/>
      <c r="F97" s="199" t="s">
        <v>1509</v>
      </c>
      <c r="G97" s="31"/>
      <c r="H97" s="31"/>
      <c r="I97" s="112"/>
      <c r="J97" s="112"/>
      <c r="K97" s="31"/>
      <c r="L97" s="31"/>
      <c r="M97" s="32"/>
      <c r="N97" s="200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6"/>
      <c r="AT97" s="12" t="s">
        <v>164</v>
      </c>
      <c r="AU97" s="12" t="s">
        <v>80</v>
      </c>
    </row>
    <row r="98" spans="2:65" s="1" customFormat="1" ht="22.5" customHeight="1">
      <c r="B98" s="30"/>
      <c r="C98" s="186" t="s">
        <v>209</v>
      </c>
      <c r="D98" s="186" t="s">
        <v>157</v>
      </c>
      <c r="E98" s="187" t="s">
        <v>1511</v>
      </c>
      <c r="F98" s="188" t="s">
        <v>1512</v>
      </c>
      <c r="G98" s="189" t="s">
        <v>169</v>
      </c>
      <c r="H98" s="190">
        <v>1</v>
      </c>
      <c r="I98" s="191"/>
      <c r="J98" s="191">
        <v>10780</v>
      </c>
      <c r="K98" s="192">
        <f>ROUND(P98*H98,2)</f>
        <v>10780</v>
      </c>
      <c r="L98" s="188" t="s">
        <v>161</v>
      </c>
      <c r="M98" s="32"/>
      <c r="N98" s="193" t="s">
        <v>1</v>
      </c>
      <c r="O98" s="194" t="s">
        <v>41</v>
      </c>
      <c r="P98" s="195">
        <f>I98+J98</f>
        <v>10780</v>
      </c>
      <c r="Q98" s="195">
        <f>ROUND(I98*H98,2)</f>
        <v>0</v>
      </c>
      <c r="R98" s="195">
        <f>ROUND(J98*H98,2)</f>
        <v>10780</v>
      </c>
      <c r="S98" s="55"/>
      <c r="T98" s="196">
        <f>S98*H98</f>
        <v>0</v>
      </c>
      <c r="U98" s="196">
        <v>0</v>
      </c>
      <c r="V98" s="196">
        <f>U98*H98</f>
        <v>0</v>
      </c>
      <c r="W98" s="196">
        <v>0</v>
      </c>
      <c r="X98" s="196">
        <f>W98*H98</f>
        <v>0</v>
      </c>
      <c r="Y98" s="197" t="s">
        <v>1</v>
      </c>
      <c r="AR98" s="12" t="s">
        <v>162</v>
      </c>
      <c r="AT98" s="12" t="s">
        <v>157</v>
      </c>
      <c r="AU98" s="12" t="s">
        <v>80</v>
      </c>
      <c r="AY98" s="12" t="s">
        <v>155</v>
      </c>
      <c r="BE98" s="99">
        <f>IF(O98="základní",K98,0)</f>
        <v>10780</v>
      </c>
      <c r="BF98" s="99">
        <f>IF(O98="snížená",K98,0)</f>
        <v>0</v>
      </c>
      <c r="BG98" s="99">
        <f>IF(O98="zákl. přenesená",K98,0)</f>
        <v>0</v>
      </c>
      <c r="BH98" s="99">
        <f>IF(O98="sníž. přenesená",K98,0)</f>
        <v>0</v>
      </c>
      <c r="BI98" s="99">
        <f>IF(O98="nulová",K98,0)</f>
        <v>0</v>
      </c>
      <c r="BJ98" s="12" t="s">
        <v>80</v>
      </c>
      <c r="BK98" s="99">
        <f>ROUND(P98*H98,2)</f>
        <v>10780</v>
      </c>
      <c r="BL98" s="12" t="s">
        <v>162</v>
      </c>
      <c r="BM98" s="12" t="s">
        <v>1513</v>
      </c>
    </row>
    <row r="99" spans="2:65" s="1" customFormat="1">
      <c r="B99" s="30"/>
      <c r="C99" s="31"/>
      <c r="D99" s="198" t="s">
        <v>164</v>
      </c>
      <c r="E99" s="31"/>
      <c r="F99" s="199" t="s">
        <v>1512</v>
      </c>
      <c r="G99" s="31"/>
      <c r="H99" s="31"/>
      <c r="I99" s="112"/>
      <c r="J99" s="112"/>
      <c r="K99" s="31"/>
      <c r="L99" s="31"/>
      <c r="M99" s="32"/>
      <c r="N99" s="200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6"/>
      <c r="AT99" s="12" t="s">
        <v>164</v>
      </c>
      <c r="AU99" s="12" t="s">
        <v>80</v>
      </c>
    </row>
    <row r="100" spans="2:65" s="1" customFormat="1" ht="22.5" customHeight="1">
      <c r="B100" s="30"/>
      <c r="C100" s="186" t="s">
        <v>214</v>
      </c>
      <c r="D100" s="186" t="s">
        <v>157</v>
      </c>
      <c r="E100" s="187" t="s">
        <v>1514</v>
      </c>
      <c r="F100" s="188" t="s">
        <v>1515</v>
      </c>
      <c r="G100" s="189" t="s">
        <v>169</v>
      </c>
      <c r="H100" s="190">
        <v>1</v>
      </c>
      <c r="I100" s="191"/>
      <c r="J100" s="191">
        <v>1539</v>
      </c>
      <c r="K100" s="192">
        <f>ROUND(P100*H100,2)</f>
        <v>1539</v>
      </c>
      <c r="L100" s="188" t="s">
        <v>161</v>
      </c>
      <c r="M100" s="32"/>
      <c r="N100" s="193" t="s">
        <v>1</v>
      </c>
      <c r="O100" s="194" t="s">
        <v>41</v>
      </c>
      <c r="P100" s="195">
        <f>I100+J100</f>
        <v>1539</v>
      </c>
      <c r="Q100" s="195">
        <f>ROUND(I100*H100,2)</f>
        <v>0</v>
      </c>
      <c r="R100" s="195">
        <f>ROUND(J100*H100,2)</f>
        <v>1539</v>
      </c>
      <c r="S100" s="55"/>
      <c r="T100" s="196">
        <f>S100*H100</f>
        <v>0</v>
      </c>
      <c r="U100" s="196">
        <v>0</v>
      </c>
      <c r="V100" s="196">
        <f>U100*H100</f>
        <v>0</v>
      </c>
      <c r="W100" s="196">
        <v>0</v>
      </c>
      <c r="X100" s="196">
        <f>W100*H100</f>
        <v>0</v>
      </c>
      <c r="Y100" s="197" t="s">
        <v>1</v>
      </c>
      <c r="AR100" s="12" t="s">
        <v>162</v>
      </c>
      <c r="AT100" s="12" t="s">
        <v>157</v>
      </c>
      <c r="AU100" s="12" t="s">
        <v>80</v>
      </c>
      <c r="AY100" s="12" t="s">
        <v>155</v>
      </c>
      <c r="BE100" s="99">
        <f>IF(O100="základní",K100,0)</f>
        <v>1539</v>
      </c>
      <c r="BF100" s="99">
        <f>IF(O100="snížená",K100,0)</f>
        <v>0</v>
      </c>
      <c r="BG100" s="99">
        <f>IF(O100="zákl. přenesená",K100,0)</f>
        <v>0</v>
      </c>
      <c r="BH100" s="99">
        <f>IF(O100="sníž. přenesená",K100,0)</f>
        <v>0</v>
      </c>
      <c r="BI100" s="99">
        <f>IF(O100="nulová",K100,0)</f>
        <v>0</v>
      </c>
      <c r="BJ100" s="12" t="s">
        <v>80</v>
      </c>
      <c r="BK100" s="99">
        <f>ROUND(P100*H100,2)</f>
        <v>1539</v>
      </c>
      <c r="BL100" s="12" t="s">
        <v>162</v>
      </c>
      <c r="BM100" s="12" t="s">
        <v>1516</v>
      </c>
    </row>
    <row r="101" spans="2:65" s="1" customFormat="1">
      <c r="B101" s="30"/>
      <c r="C101" s="31"/>
      <c r="D101" s="198" t="s">
        <v>164</v>
      </c>
      <c r="E101" s="31"/>
      <c r="F101" s="199" t="s">
        <v>1515</v>
      </c>
      <c r="G101" s="31"/>
      <c r="H101" s="31"/>
      <c r="I101" s="112"/>
      <c r="J101" s="112"/>
      <c r="K101" s="31"/>
      <c r="L101" s="31"/>
      <c r="M101" s="32"/>
      <c r="N101" s="200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6"/>
      <c r="AT101" s="12" t="s">
        <v>164</v>
      </c>
      <c r="AU101" s="12" t="s">
        <v>80</v>
      </c>
    </row>
    <row r="102" spans="2:65" s="1" customFormat="1" ht="22.5" customHeight="1">
      <c r="B102" s="30"/>
      <c r="C102" s="186" t="s">
        <v>219</v>
      </c>
      <c r="D102" s="186" t="s">
        <v>157</v>
      </c>
      <c r="E102" s="187" t="s">
        <v>1517</v>
      </c>
      <c r="F102" s="188" t="s">
        <v>1518</v>
      </c>
      <c r="G102" s="189" t="s">
        <v>169</v>
      </c>
      <c r="H102" s="190">
        <v>1</v>
      </c>
      <c r="I102" s="191"/>
      <c r="J102" s="191">
        <v>769</v>
      </c>
      <c r="K102" s="192">
        <f>ROUND(P102*H102,2)</f>
        <v>769</v>
      </c>
      <c r="L102" s="188" t="s">
        <v>161</v>
      </c>
      <c r="M102" s="32"/>
      <c r="N102" s="193" t="s">
        <v>1</v>
      </c>
      <c r="O102" s="194" t="s">
        <v>41</v>
      </c>
      <c r="P102" s="195">
        <f>I102+J102</f>
        <v>769</v>
      </c>
      <c r="Q102" s="195">
        <f>ROUND(I102*H102,2)</f>
        <v>0</v>
      </c>
      <c r="R102" s="195">
        <f>ROUND(J102*H102,2)</f>
        <v>769</v>
      </c>
      <c r="S102" s="55"/>
      <c r="T102" s="196">
        <f>S102*H102</f>
        <v>0</v>
      </c>
      <c r="U102" s="196">
        <v>0</v>
      </c>
      <c r="V102" s="196">
        <f>U102*H102</f>
        <v>0</v>
      </c>
      <c r="W102" s="196">
        <v>0</v>
      </c>
      <c r="X102" s="196">
        <f>W102*H102</f>
        <v>0</v>
      </c>
      <c r="Y102" s="197" t="s">
        <v>1</v>
      </c>
      <c r="AR102" s="12" t="s">
        <v>162</v>
      </c>
      <c r="AT102" s="12" t="s">
        <v>157</v>
      </c>
      <c r="AU102" s="12" t="s">
        <v>80</v>
      </c>
      <c r="AY102" s="12" t="s">
        <v>155</v>
      </c>
      <c r="BE102" s="99">
        <f>IF(O102="základní",K102,0)</f>
        <v>769</v>
      </c>
      <c r="BF102" s="99">
        <f>IF(O102="snížená",K102,0)</f>
        <v>0</v>
      </c>
      <c r="BG102" s="99">
        <f>IF(O102="zákl. přenesená",K102,0)</f>
        <v>0</v>
      </c>
      <c r="BH102" s="99">
        <f>IF(O102="sníž. přenesená",K102,0)</f>
        <v>0</v>
      </c>
      <c r="BI102" s="99">
        <f>IF(O102="nulová",K102,0)</f>
        <v>0</v>
      </c>
      <c r="BJ102" s="12" t="s">
        <v>80</v>
      </c>
      <c r="BK102" s="99">
        <f>ROUND(P102*H102,2)</f>
        <v>769</v>
      </c>
      <c r="BL102" s="12" t="s">
        <v>162</v>
      </c>
      <c r="BM102" s="12" t="s">
        <v>1519</v>
      </c>
    </row>
    <row r="103" spans="2:65" s="1" customFormat="1">
      <c r="B103" s="30"/>
      <c r="C103" s="31"/>
      <c r="D103" s="198" t="s">
        <v>164</v>
      </c>
      <c r="E103" s="31"/>
      <c r="F103" s="199" t="s">
        <v>1518</v>
      </c>
      <c r="G103" s="31"/>
      <c r="H103" s="31"/>
      <c r="I103" s="112"/>
      <c r="J103" s="112"/>
      <c r="K103" s="31"/>
      <c r="L103" s="31"/>
      <c r="M103" s="32"/>
      <c r="N103" s="200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6"/>
      <c r="AT103" s="12" t="s">
        <v>164</v>
      </c>
      <c r="AU103" s="12" t="s">
        <v>80</v>
      </c>
    </row>
    <row r="104" spans="2:65" s="1" customFormat="1" ht="22.5" customHeight="1">
      <c r="B104" s="30"/>
      <c r="C104" s="186" t="s">
        <v>224</v>
      </c>
      <c r="D104" s="186" t="s">
        <v>157</v>
      </c>
      <c r="E104" s="187" t="s">
        <v>1520</v>
      </c>
      <c r="F104" s="188" t="s">
        <v>1521</v>
      </c>
      <c r="G104" s="189" t="s">
        <v>169</v>
      </c>
      <c r="H104" s="190">
        <v>1</v>
      </c>
      <c r="I104" s="191"/>
      <c r="J104" s="191">
        <v>6850</v>
      </c>
      <c r="K104" s="192">
        <f>ROUND(P104*H104,2)</f>
        <v>6850</v>
      </c>
      <c r="L104" s="188" t="s">
        <v>161</v>
      </c>
      <c r="M104" s="32"/>
      <c r="N104" s="193" t="s">
        <v>1</v>
      </c>
      <c r="O104" s="194" t="s">
        <v>41</v>
      </c>
      <c r="P104" s="195">
        <f>I104+J104</f>
        <v>6850</v>
      </c>
      <c r="Q104" s="195">
        <f>ROUND(I104*H104,2)</f>
        <v>0</v>
      </c>
      <c r="R104" s="195">
        <f>ROUND(J104*H104,2)</f>
        <v>6850</v>
      </c>
      <c r="S104" s="55"/>
      <c r="T104" s="196">
        <f>S104*H104</f>
        <v>0</v>
      </c>
      <c r="U104" s="196">
        <v>0</v>
      </c>
      <c r="V104" s="196">
        <f>U104*H104</f>
        <v>0</v>
      </c>
      <c r="W104" s="196">
        <v>0</v>
      </c>
      <c r="X104" s="196">
        <f>W104*H104</f>
        <v>0</v>
      </c>
      <c r="Y104" s="197" t="s">
        <v>1</v>
      </c>
      <c r="AR104" s="12" t="s">
        <v>162</v>
      </c>
      <c r="AT104" s="12" t="s">
        <v>157</v>
      </c>
      <c r="AU104" s="12" t="s">
        <v>80</v>
      </c>
      <c r="AY104" s="12" t="s">
        <v>155</v>
      </c>
      <c r="BE104" s="99">
        <f>IF(O104="základní",K104,0)</f>
        <v>6850</v>
      </c>
      <c r="BF104" s="99">
        <f>IF(O104="snížená",K104,0)</f>
        <v>0</v>
      </c>
      <c r="BG104" s="99">
        <f>IF(O104="zákl. přenesená",K104,0)</f>
        <v>0</v>
      </c>
      <c r="BH104" s="99">
        <f>IF(O104="sníž. přenesená",K104,0)</f>
        <v>0</v>
      </c>
      <c r="BI104" s="99">
        <f>IF(O104="nulová",K104,0)</f>
        <v>0</v>
      </c>
      <c r="BJ104" s="12" t="s">
        <v>80</v>
      </c>
      <c r="BK104" s="99">
        <f>ROUND(P104*H104,2)</f>
        <v>6850</v>
      </c>
      <c r="BL104" s="12" t="s">
        <v>162</v>
      </c>
      <c r="BM104" s="12" t="s">
        <v>1522</v>
      </c>
    </row>
    <row r="105" spans="2:65" s="1" customFormat="1" ht="48">
      <c r="B105" s="30"/>
      <c r="C105" s="31"/>
      <c r="D105" s="198" t="s">
        <v>164</v>
      </c>
      <c r="E105" s="31"/>
      <c r="F105" s="199" t="s">
        <v>1523</v>
      </c>
      <c r="G105" s="31"/>
      <c r="H105" s="31"/>
      <c r="I105" s="112"/>
      <c r="J105" s="112"/>
      <c r="K105" s="31"/>
      <c r="L105" s="31"/>
      <c r="M105" s="32"/>
      <c r="N105" s="200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6"/>
      <c r="AT105" s="12" t="s">
        <v>164</v>
      </c>
      <c r="AU105" s="12" t="s">
        <v>80</v>
      </c>
    </row>
    <row r="106" spans="2:65" s="1" customFormat="1" ht="22.5" customHeight="1">
      <c r="B106" s="30"/>
      <c r="C106" s="186" t="s">
        <v>229</v>
      </c>
      <c r="D106" s="186" t="s">
        <v>157</v>
      </c>
      <c r="E106" s="187" t="s">
        <v>1524</v>
      </c>
      <c r="F106" s="188" t="s">
        <v>1525</v>
      </c>
      <c r="G106" s="189" t="s">
        <v>169</v>
      </c>
      <c r="H106" s="190">
        <v>1</v>
      </c>
      <c r="I106" s="191"/>
      <c r="J106" s="191">
        <v>10290</v>
      </c>
      <c r="K106" s="192">
        <f>ROUND(P106*H106,2)</f>
        <v>10290</v>
      </c>
      <c r="L106" s="188" t="s">
        <v>161</v>
      </c>
      <c r="M106" s="32"/>
      <c r="N106" s="193" t="s">
        <v>1</v>
      </c>
      <c r="O106" s="194" t="s">
        <v>41</v>
      </c>
      <c r="P106" s="195">
        <f>I106+J106</f>
        <v>10290</v>
      </c>
      <c r="Q106" s="195">
        <f>ROUND(I106*H106,2)</f>
        <v>0</v>
      </c>
      <c r="R106" s="195">
        <f>ROUND(J106*H106,2)</f>
        <v>10290</v>
      </c>
      <c r="S106" s="55"/>
      <c r="T106" s="196">
        <f>S106*H106</f>
        <v>0</v>
      </c>
      <c r="U106" s="196">
        <v>0</v>
      </c>
      <c r="V106" s="196">
        <f>U106*H106</f>
        <v>0</v>
      </c>
      <c r="W106" s="196">
        <v>0</v>
      </c>
      <c r="X106" s="196">
        <f>W106*H106</f>
        <v>0</v>
      </c>
      <c r="Y106" s="197" t="s">
        <v>1</v>
      </c>
      <c r="AR106" s="12" t="s">
        <v>162</v>
      </c>
      <c r="AT106" s="12" t="s">
        <v>157</v>
      </c>
      <c r="AU106" s="12" t="s">
        <v>80</v>
      </c>
      <c r="AY106" s="12" t="s">
        <v>155</v>
      </c>
      <c r="BE106" s="99">
        <f>IF(O106="základní",K106,0)</f>
        <v>10290</v>
      </c>
      <c r="BF106" s="99">
        <f>IF(O106="snížená",K106,0)</f>
        <v>0</v>
      </c>
      <c r="BG106" s="99">
        <f>IF(O106="zákl. přenesená",K106,0)</f>
        <v>0</v>
      </c>
      <c r="BH106" s="99">
        <f>IF(O106="sníž. přenesená",K106,0)</f>
        <v>0</v>
      </c>
      <c r="BI106" s="99">
        <f>IF(O106="nulová",K106,0)</f>
        <v>0</v>
      </c>
      <c r="BJ106" s="12" t="s">
        <v>80</v>
      </c>
      <c r="BK106" s="99">
        <f>ROUND(P106*H106,2)</f>
        <v>10290</v>
      </c>
      <c r="BL106" s="12" t="s">
        <v>162</v>
      </c>
      <c r="BM106" s="12" t="s">
        <v>1526</v>
      </c>
    </row>
    <row r="107" spans="2:65" s="1" customFormat="1" ht="67.2">
      <c r="B107" s="30"/>
      <c r="C107" s="31"/>
      <c r="D107" s="198" t="s">
        <v>164</v>
      </c>
      <c r="E107" s="31"/>
      <c r="F107" s="199" t="s">
        <v>1527</v>
      </c>
      <c r="G107" s="31"/>
      <c r="H107" s="31"/>
      <c r="I107" s="112"/>
      <c r="J107" s="112"/>
      <c r="K107" s="31"/>
      <c r="L107" s="31"/>
      <c r="M107" s="32"/>
      <c r="N107" s="200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6"/>
      <c r="AT107" s="12" t="s">
        <v>164</v>
      </c>
      <c r="AU107" s="12" t="s">
        <v>80</v>
      </c>
    </row>
    <row r="108" spans="2:65" s="1" customFormat="1" ht="22.5" customHeight="1">
      <c r="B108" s="30"/>
      <c r="C108" s="186" t="s">
        <v>234</v>
      </c>
      <c r="D108" s="186" t="s">
        <v>157</v>
      </c>
      <c r="E108" s="187" t="s">
        <v>1528</v>
      </c>
      <c r="F108" s="188" t="s">
        <v>1529</v>
      </c>
      <c r="G108" s="189" t="s">
        <v>169</v>
      </c>
      <c r="H108" s="190">
        <v>1</v>
      </c>
      <c r="I108" s="191"/>
      <c r="J108" s="191">
        <v>20580</v>
      </c>
      <c r="K108" s="192">
        <f>ROUND(P108*H108,2)</f>
        <v>20580</v>
      </c>
      <c r="L108" s="188" t="s">
        <v>161</v>
      </c>
      <c r="M108" s="32"/>
      <c r="N108" s="193" t="s">
        <v>1</v>
      </c>
      <c r="O108" s="194" t="s">
        <v>41</v>
      </c>
      <c r="P108" s="195">
        <f>I108+J108</f>
        <v>20580</v>
      </c>
      <c r="Q108" s="195">
        <f>ROUND(I108*H108,2)</f>
        <v>0</v>
      </c>
      <c r="R108" s="195">
        <f>ROUND(J108*H108,2)</f>
        <v>20580</v>
      </c>
      <c r="S108" s="55"/>
      <c r="T108" s="196">
        <f>S108*H108</f>
        <v>0</v>
      </c>
      <c r="U108" s="196">
        <v>0</v>
      </c>
      <c r="V108" s="196">
        <f>U108*H108</f>
        <v>0</v>
      </c>
      <c r="W108" s="196">
        <v>0</v>
      </c>
      <c r="X108" s="196">
        <f>W108*H108</f>
        <v>0</v>
      </c>
      <c r="Y108" s="197" t="s">
        <v>1</v>
      </c>
      <c r="AR108" s="12" t="s">
        <v>162</v>
      </c>
      <c r="AT108" s="12" t="s">
        <v>157</v>
      </c>
      <c r="AU108" s="12" t="s">
        <v>80</v>
      </c>
      <c r="AY108" s="12" t="s">
        <v>155</v>
      </c>
      <c r="BE108" s="99">
        <f>IF(O108="základní",K108,0)</f>
        <v>20580</v>
      </c>
      <c r="BF108" s="99">
        <f>IF(O108="snížená",K108,0)</f>
        <v>0</v>
      </c>
      <c r="BG108" s="99">
        <f>IF(O108="zákl. přenesená",K108,0)</f>
        <v>0</v>
      </c>
      <c r="BH108" s="99">
        <f>IF(O108="sníž. přenesená",K108,0)</f>
        <v>0</v>
      </c>
      <c r="BI108" s="99">
        <f>IF(O108="nulová",K108,0)</f>
        <v>0</v>
      </c>
      <c r="BJ108" s="12" t="s">
        <v>80</v>
      </c>
      <c r="BK108" s="99">
        <f>ROUND(P108*H108,2)</f>
        <v>20580</v>
      </c>
      <c r="BL108" s="12" t="s">
        <v>162</v>
      </c>
      <c r="BM108" s="12" t="s">
        <v>1530</v>
      </c>
    </row>
    <row r="109" spans="2:65" s="1" customFormat="1" ht="67.2">
      <c r="B109" s="30"/>
      <c r="C109" s="31"/>
      <c r="D109" s="198" t="s">
        <v>164</v>
      </c>
      <c r="E109" s="31"/>
      <c r="F109" s="199" t="s">
        <v>1531</v>
      </c>
      <c r="G109" s="31"/>
      <c r="H109" s="31"/>
      <c r="I109" s="112"/>
      <c r="J109" s="112"/>
      <c r="K109" s="31"/>
      <c r="L109" s="31"/>
      <c r="M109" s="32"/>
      <c r="N109" s="200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6"/>
      <c r="AT109" s="12" t="s">
        <v>164</v>
      </c>
      <c r="AU109" s="12" t="s">
        <v>80</v>
      </c>
    </row>
    <row r="110" spans="2:65" s="1" customFormat="1" ht="22.5" customHeight="1">
      <c r="B110" s="30"/>
      <c r="C110" s="186" t="s">
        <v>239</v>
      </c>
      <c r="D110" s="186" t="s">
        <v>157</v>
      </c>
      <c r="E110" s="187" t="s">
        <v>1532</v>
      </c>
      <c r="F110" s="188" t="s">
        <v>1533</v>
      </c>
      <c r="G110" s="189" t="s">
        <v>169</v>
      </c>
      <c r="H110" s="190">
        <v>1</v>
      </c>
      <c r="I110" s="191"/>
      <c r="J110" s="191">
        <v>12544</v>
      </c>
      <c r="K110" s="192">
        <f>ROUND(P110*H110,2)</f>
        <v>12544</v>
      </c>
      <c r="L110" s="188" t="s">
        <v>161</v>
      </c>
      <c r="M110" s="32"/>
      <c r="N110" s="193" t="s">
        <v>1</v>
      </c>
      <c r="O110" s="194" t="s">
        <v>41</v>
      </c>
      <c r="P110" s="195">
        <f>I110+J110</f>
        <v>12544</v>
      </c>
      <c r="Q110" s="195">
        <f>ROUND(I110*H110,2)</f>
        <v>0</v>
      </c>
      <c r="R110" s="195">
        <f>ROUND(J110*H110,2)</f>
        <v>12544</v>
      </c>
      <c r="S110" s="55"/>
      <c r="T110" s="196">
        <f>S110*H110</f>
        <v>0</v>
      </c>
      <c r="U110" s="196">
        <v>0</v>
      </c>
      <c r="V110" s="196">
        <f>U110*H110</f>
        <v>0</v>
      </c>
      <c r="W110" s="196">
        <v>0</v>
      </c>
      <c r="X110" s="196">
        <f>W110*H110</f>
        <v>0</v>
      </c>
      <c r="Y110" s="197" t="s">
        <v>1</v>
      </c>
      <c r="AR110" s="12" t="s">
        <v>162</v>
      </c>
      <c r="AT110" s="12" t="s">
        <v>157</v>
      </c>
      <c r="AU110" s="12" t="s">
        <v>80</v>
      </c>
      <c r="AY110" s="12" t="s">
        <v>155</v>
      </c>
      <c r="BE110" s="99">
        <f>IF(O110="základní",K110,0)</f>
        <v>12544</v>
      </c>
      <c r="BF110" s="99">
        <f>IF(O110="snížená",K110,0)</f>
        <v>0</v>
      </c>
      <c r="BG110" s="99">
        <f>IF(O110="zákl. přenesená",K110,0)</f>
        <v>0</v>
      </c>
      <c r="BH110" s="99">
        <f>IF(O110="sníž. přenesená",K110,0)</f>
        <v>0</v>
      </c>
      <c r="BI110" s="99">
        <f>IF(O110="nulová",K110,0)</f>
        <v>0</v>
      </c>
      <c r="BJ110" s="12" t="s">
        <v>80</v>
      </c>
      <c r="BK110" s="99">
        <f>ROUND(P110*H110,2)</f>
        <v>12544</v>
      </c>
      <c r="BL110" s="12" t="s">
        <v>162</v>
      </c>
      <c r="BM110" s="12" t="s">
        <v>1534</v>
      </c>
    </row>
    <row r="111" spans="2:65" s="1" customFormat="1" ht="76.8">
      <c r="B111" s="30"/>
      <c r="C111" s="31"/>
      <c r="D111" s="198" t="s">
        <v>164</v>
      </c>
      <c r="E111" s="31"/>
      <c r="F111" s="199" t="s">
        <v>1535</v>
      </c>
      <c r="G111" s="31"/>
      <c r="H111" s="31"/>
      <c r="I111" s="112"/>
      <c r="J111" s="112"/>
      <c r="K111" s="31"/>
      <c r="L111" s="31"/>
      <c r="M111" s="32"/>
      <c r="N111" s="200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6"/>
      <c r="AT111" s="12" t="s">
        <v>164</v>
      </c>
      <c r="AU111" s="12" t="s">
        <v>80</v>
      </c>
    </row>
    <row r="112" spans="2:65" s="1" customFormat="1" ht="22.5" customHeight="1">
      <c r="B112" s="30"/>
      <c r="C112" s="186" t="s">
        <v>244</v>
      </c>
      <c r="D112" s="186" t="s">
        <v>157</v>
      </c>
      <c r="E112" s="187" t="s">
        <v>1536</v>
      </c>
      <c r="F112" s="188" t="s">
        <v>1537</v>
      </c>
      <c r="G112" s="189" t="s">
        <v>169</v>
      </c>
      <c r="H112" s="190">
        <v>1</v>
      </c>
      <c r="I112" s="191"/>
      <c r="J112" s="191">
        <v>6850</v>
      </c>
      <c r="K112" s="192">
        <f>ROUND(P112*H112,2)</f>
        <v>6850</v>
      </c>
      <c r="L112" s="188" t="s">
        <v>161</v>
      </c>
      <c r="M112" s="32"/>
      <c r="N112" s="193" t="s">
        <v>1</v>
      </c>
      <c r="O112" s="194" t="s">
        <v>41</v>
      </c>
      <c r="P112" s="195">
        <f>I112+J112</f>
        <v>6850</v>
      </c>
      <c r="Q112" s="195">
        <f>ROUND(I112*H112,2)</f>
        <v>0</v>
      </c>
      <c r="R112" s="195">
        <f>ROUND(J112*H112,2)</f>
        <v>6850</v>
      </c>
      <c r="S112" s="55"/>
      <c r="T112" s="196">
        <f>S112*H112</f>
        <v>0</v>
      </c>
      <c r="U112" s="196">
        <v>0</v>
      </c>
      <c r="V112" s="196">
        <f>U112*H112</f>
        <v>0</v>
      </c>
      <c r="W112" s="196">
        <v>0</v>
      </c>
      <c r="X112" s="196">
        <f>W112*H112</f>
        <v>0</v>
      </c>
      <c r="Y112" s="197" t="s">
        <v>1</v>
      </c>
      <c r="AR112" s="12" t="s">
        <v>162</v>
      </c>
      <c r="AT112" s="12" t="s">
        <v>157</v>
      </c>
      <c r="AU112" s="12" t="s">
        <v>80</v>
      </c>
      <c r="AY112" s="12" t="s">
        <v>155</v>
      </c>
      <c r="BE112" s="99">
        <f>IF(O112="základní",K112,0)</f>
        <v>6850</v>
      </c>
      <c r="BF112" s="99">
        <f>IF(O112="snížená",K112,0)</f>
        <v>0</v>
      </c>
      <c r="BG112" s="99">
        <f>IF(O112="zákl. přenesená",K112,0)</f>
        <v>0</v>
      </c>
      <c r="BH112" s="99">
        <f>IF(O112="sníž. přenesená",K112,0)</f>
        <v>0</v>
      </c>
      <c r="BI112" s="99">
        <f>IF(O112="nulová",K112,0)</f>
        <v>0</v>
      </c>
      <c r="BJ112" s="12" t="s">
        <v>80</v>
      </c>
      <c r="BK112" s="99">
        <f>ROUND(P112*H112,2)</f>
        <v>6850</v>
      </c>
      <c r="BL112" s="12" t="s">
        <v>162</v>
      </c>
      <c r="BM112" s="12" t="s">
        <v>1538</v>
      </c>
    </row>
    <row r="113" spans="2:65" s="1" customFormat="1" ht="48">
      <c r="B113" s="30"/>
      <c r="C113" s="31"/>
      <c r="D113" s="198" t="s">
        <v>164</v>
      </c>
      <c r="E113" s="31"/>
      <c r="F113" s="199" t="s">
        <v>1539</v>
      </c>
      <c r="G113" s="31"/>
      <c r="H113" s="31"/>
      <c r="I113" s="112"/>
      <c r="J113" s="112"/>
      <c r="K113" s="31"/>
      <c r="L113" s="31"/>
      <c r="M113" s="32"/>
      <c r="N113" s="200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6"/>
      <c r="AT113" s="12" t="s">
        <v>164</v>
      </c>
      <c r="AU113" s="12" t="s">
        <v>80</v>
      </c>
    </row>
    <row r="114" spans="2:65" s="1" customFormat="1" ht="22.5" customHeight="1">
      <c r="B114" s="30"/>
      <c r="C114" s="186" t="s">
        <v>9</v>
      </c>
      <c r="D114" s="186" t="s">
        <v>157</v>
      </c>
      <c r="E114" s="187" t="s">
        <v>1540</v>
      </c>
      <c r="F114" s="188" t="s">
        <v>1541</v>
      </c>
      <c r="G114" s="189" t="s">
        <v>169</v>
      </c>
      <c r="H114" s="190">
        <v>1</v>
      </c>
      <c r="I114" s="191"/>
      <c r="J114" s="191">
        <v>10290</v>
      </c>
      <c r="K114" s="192">
        <f>ROUND(P114*H114,2)</f>
        <v>10290</v>
      </c>
      <c r="L114" s="188" t="s">
        <v>161</v>
      </c>
      <c r="M114" s="32"/>
      <c r="N114" s="193" t="s">
        <v>1</v>
      </c>
      <c r="O114" s="194" t="s">
        <v>41</v>
      </c>
      <c r="P114" s="195">
        <f>I114+J114</f>
        <v>10290</v>
      </c>
      <c r="Q114" s="195">
        <f>ROUND(I114*H114,2)</f>
        <v>0</v>
      </c>
      <c r="R114" s="195">
        <f>ROUND(J114*H114,2)</f>
        <v>10290</v>
      </c>
      <c r="S114" s="55"/>
      <c r="T114" s="196">
        <f>S114*H114</f>
        <v>0</v>
      </c>
      <c r="U114" s="196">
        <v>0</v>
      </c>
      <c r="V114" s="196">
        <f>U114*H114</f>
        <v>0</v>
      </c>
      <c r="W114" s="196">
        <v>0</v>
      </c>
      <c r="X114" s="196">
        <f>W114*H114</f>
        <v>0</v>
      </c>
      <c r="Y114" s="197" t="s">
        <v>1</v>
      </c>
      <c r="AR114" s="12" t="s">
        <v>162</v>
      </c>
      <c r="AT114" s="12" t="s">
        <v>157</v>
      </c>
      <c r="AU114" s="12" t="s">
        <v>80</v>
      </c>
      <c r="AY114" s="12" t="s">
        <v>155</v>
      </c>
      <c r="BE114" s="99">
        <f>IF(O114="základní",K114,0)</f>
        <v>10290</v>
      </c>
      <c r="BF114" s="99">
        <f>IF(O114="snížená",K114,0)</f>
        <v>0</v>
      </c>
      <c r="BG114" s="99">
        <f>IF(O114="zákl. přenesená",K114,0)</f>
        <v>0</v>
      </c>
      <c r="BH114" s="99">
        <f>IF(O114="sníž. přenesená",K114,0)</f>
        <v>0</v>
      </c>
      <c r="BI114" s="99">
        <f>IF(O114="nulová",K114,0)</f>
        <v>0</v>
      </c>
      <c r="BJ114" s="12" t="s">
        <v>80</v>
      </c>
      <c r="BK114" s="99">
        <f>ROUND(P114*H114,2)</f>
        <v>10290</v>
      </c>
      <c r="BL114" s="12" t="s">
        <v>162</v>
      </c>
      <c r="BM114" s="12" t="s">
        <v>1542</v>
      </c>
    </row>
    <row r="115" spans="2:65" s="1" customFormat="1" ht="48">
      <c r="B115" s="30"/>
      <c r="C115" s="31"/>
      <c r="D115" s="198" t="s">
        <v>164</v>
      </c>
      <c r="E115" s="31"/>
      <c r="F115" s="199" t="s">
        <v>1543</v>
      </c>
      <c r="G115" s="31"/>
      <c r="H115" s="31"/>
      <c r="I115" s="112"/>
      <c r="J115" s="112"/>
      <c r="K115" s="31"/>
      <c r="L115" s="31"/>
      <c r="M115" s="32"/>
      <c r="N115" s="200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6"/>
      <c r="AT115" s="12" t="s">
        <v>164</v>
      </c>
      <c r="AU115" s="12" t="s">
        <v>80</v>
      </c>
    </row>
    <row r="116" spans="2:65" s="1" customFormat="1" ht="22.5" customHeight="1">
      <c r="B116" s="30"/>
      <c r="C116" s="186" t="s">
        <v>368</v>
      </c>
      <c r="D116" s="186" t="s">
        <v>157</v>
      </c>
      <c r="E116" s="187" t="s">
        <v>1544</v>
      </c>
      <c r="F116" s="188" t="s">
        <v>1545</v>
      </c>
      <c r="G116" s="189" t="s">
        <v>169</v>
      </c>
      <c r="H116" s="190">
        <v>1</v>
      </c>
      <c r="I116" s="191"/>
      <c r="J116" s="191">
        <v>2666</v>
      </c>
      <c r="K116" s="192">
        <f>ROUND(P116*H116,2)</f>
        <v>2666</v>
      </c>
      <c r="L116" s="188" t="s">
        <v>161</v>
      </c>
      <c r="M116" s="32"/>
      <c r="N116" s="193" t="s">
        <v>1</v>
      </c>
      <c r="O116" s="194" t="s">
        <v>41</v>
      </c>
      <c r="P116" s="195">
        <f>I116+J116</f>
        <v>2666</v>
      </c>
      <c r="Q116" s="195">
        <f>ROUND(I116*H116,2)</f>
        <v>0</v>
      </c>
      <c r="R116" s="195">
        <f>ROUND(J116*H116,2)</f>
        <v>2666</v>
      </c>
      <c r="S116" s="55"/>
      <c r="T116" s="196">
        <f>S116*H116</f>
        <v>0</v>
      </c>
      <c r="U116" s="196">
        <v>0</v>
      </c>
      <c r="V116" s="196">
        <f>U116*H116</f>
        <v>0</v>
      </c>
      <c r="W116" s="196">
        <v>0</v>
      </c>
      <c r="X116" s="196">
        <f>W116*H116</f>
        <v>0</v>
      </c>
      <c r="Y116" s="197" t="s">
        <v>1</v>
      </c>
      <c r="AR116" s="12" t="s">
        <v>162</v>
      </c>
      <c r="AT116" s="12" t="s">
        <v>157</v>
      </c>
      <c r="AU116" s="12" t="s">
        <v>80</v>
      </c>
      <c r="AY116" s="12" t="s">
        <v>155</v>
      </c>
      <c r="BE116" s="99">
        <f>IF(O116="základní",K116,0)</f>
        <v>2666</v>
      </c>
      <c r="BF116" s="99">
        <f>IF(O116="snížená",K116,0)</f>
        <v>0</v>
      </c>
      <c r="BG116" s="99">
        <f>IF(O116="zákl. přenesená",K116,0)</f>
        <v>0</v>
      </c>
      <c r="BH116" s="99">
        <f>IF(O116="sníž. přenesená",K116,0)</f>
        <v>0</v>
      </c>
      <c r="BI116" s="99">
        <f>IF(O116="nulová",K116,0)</f>
        <v>0</v>
      </c>
      <c r="BJ116" s="12" t="s">
        <v>80</v>
      </c>
      <c r="BK116" s="99">
        <f>ROUND(P116*H116,2)</f>
        <v>2666</v>
      </c>
      <c r="BL116" s="12" t="s">
        <v>162</v>
      </c>
      <c r="BM116" s="12" t="s">
        <v>1546</v>
      </c>
    </row>
    <row r="117" spans="2:65" s="1" customFormat="1" ht="19.2">
      <c r="B117" s="30"/>
      <c r="C117" s="31"/>
      <c r="D117" s="198" t="s">
        <v>164</v>
      </c>
      <c r="E117" s="31"/>
      <c r="F117" s="199" t="s">
        <v>1547</v>
      </c>
      <c r="G117" s="31"/>
      <c r="H117" s="31"/>
      <c r="I117" s="112"/>
      <c r="J117" s="112"/>
      <c r="K117" s="31"/>
      <c r="L117" s="31"/>
      <c r="M117" s="32"/>
      <c r="N117" s="201"/>
      <c r="O117" s="202"/>
      <c r="P117" s="202"/>
      <c r="Q117" s="202"/>
      <c r="R117" s="202"/>
      <c r="S117" s="202"/>
      <c r="T117" s="202"/>
      <c r="U117" s="202"/>
      <c r="V117" s="202"/>
      <c r="W117" s="202"/>
      <c r="X117" s="202"/>
      <c r="Y117" s="203"/>
      <c r="AT117" s="12" t="s">
        <v>164</v>
      </c>
      <c r="AU117" s="12" t="s">
        <v>80</v>
      </c>
    </row>
    <row r="118" spans="2:65" s="1" customFormat="1" ht="6.9" customHeight="1">
      <c r="B118" s="42"/>
      <c r="C118" s="43"/>
      <c r="D118" s="43"/>
      <c r="E118" s="43"/>
      <c r="F118" s="43"/>
      <c r="G118" s="43"/>
      <c r="H118" s="43"/>
      <c r="I118" s="138"/>
      <c r="J118" s="138"/>
      <c r="K118" s="43"/>
      <c r="L118" s="43"/>
      <c r="M118" s="32"/>
    </row>
  </sheetData>
  <sheetProtection algorithmName="SHA-512" hashValue="rkTW9mBL7GfiSuRztuOwlRTkumSowVLE5Hn/Fj3FbYnrhlGvKfsxfe7RSDaeUM3K/dUQvPqlry1+tQI/zcwdWA==" saltValue="bnB3FIoFnXA+vEt/lziDuCrlq0hBojcy+AsNPxNHvY/mVLS32J8/PNnlZwH7vNIR5lv/AdLaI6JtlRF88sa/Yg==" spinCount="100000" sheet="1" objects="1" scenarios="1" formatColumns="0" formatRows="0" autoFilter="0"/>
  <autoFilter ref="C93:L117"/>
  <mergeCells count="14">
    <mergeCell ref="D72:F72"/>
    <mergeCell ref="E84:H84"/>
    <mergeCell ref="E86:H86"/>
    <mergeCell ref="M2:Z2"/>
    <mergeCell ref="E54:H54"/>
    <mergeCell ref="D68:F68"/>
    <mergeCell ref="D69:F69"/>
    <mergeCell ref="D70:F70"/>
    <mergeCell ref="D71:F71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6"/>
  <sheetViews>
    <sheetView showGridLines="0" topLeftCell="A192" workbookViewId="0">
      <selection activeCell="J205" sqref="J205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10" width="23.42578125" style="106" customWidth="1"/>
    <col min="11" max="11" width="23.42578125" customWidth="1"/>
    <col min="12" max="12" width="15.42578125" customWidth="1"/>
    <col min="13" max="13" width="9.28515625" customWidth="1"/>
    <col min="14" max="14" width="10.85546875" hidden="1" customWidth="1"/>
    <col min="15" max="15" width="9.28515625" hidden="1"/>
    <col min="16" max="25" width="14.140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2" t="s">
        <v>94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5"/>
      <c r="AT3" s="12" t="s">
        <v>82</v>
      </c>
    </row>
    <row r="4" spans="2:46" ht="24.9" customHeight="1">
      <c r="B4" s="15"/>
      <c r="D4" s="110" t="s">
        <v>113</v>
      </c>
      <c r="M4" s="15"/>
      <c r="N4" s="19" t="s">
        <v>11</v>
      </c>
      <c r="AT4" s="12" t="s">
        <v>4</v>
      </c>
    </row>
    <row r="5" spans="2:46" ht="6.9" customHeight="1">
      <c r="B5" s="15"/>
      <c r="M5" s="15"/>
    </row>
    <row r="6" spans="2:46" ht="12" customHeight="1">
      <c r="B6" s="15"/>
      <c r="D6" s="111" t="s">
        <v>17</v>
      </c>
      <c r="M6" s="15"/>
    </row>
    <row r="7" spans="2:46" ht="16.5" customHeight="1">
      <c r="B7" s="15"/>
      <c r="E7" s="272" t="str">
        <f>'Rekapitulace stavby'!K6</f>
        <v>Údržba, opravy a odstraňování závad u SSZT 2019 - 2022 revize o opravy EPS a EZS u SSZT Jihlava</v>
      </c>
      <c r="F7" s="273"/>
      <c r="G7" s="273"/>
      <c r="H7" s="273"/>
      <c r="M7" s="15"/>
    </row>
    <row r="8" spans="2:46" s="1" customFormat="1" ht="12" customHeight="1">
      <c r="B8" s="32"/>
      <c r="D8" s="111" t="s">
        <v>114</v>
      </c>
      <c r="I8" s="112"/>
      <c r="J8" s="112"/>
      <c r="M8" s="32"/>
    </row>
    <row r="9" spans="2:46" s="1" customFormat="1" ht="36.9" customHeight="1">
      <c r="B9" s="32"/>
      <c r="E9" s="274" t="s">
        <v>1548</v>
      </c>
      <c r="F9" s="275"/>
      <c r="G9" s="275"/>
      <c r="H9" s="275"/>
      <c r="I9" s="112"/>
      <c r="J9" s="112"/>
      <c r="M9" s="32"/>
    </row>
    <row r="10" spans="2:46" s="1" customFormat="1">
      <c r="B10" s="32"/>
      <c r="I10" s="112"/>
      <c r="J10" s="112"/>
      <c r="M10" s="32"/>
    </row>
    <row r="11" spans="2:46" s="1" customFormat="1" ht="12" customHeight="1">
      <c r="B11" s="32"/>
      <c r="D11" s="111" t="s">
        <v>19</v>
      </c>
      <c r="F11" s="12" t="s">
        <v>1</v>
      </c>
      <c r="I11" s="113" t="s">
        <v>20</v>
      </c>
      <c r="J11" s="114" t="s">
        <v>1</v>
      </c>
      <c r="M11" s="32"/>
    </row>
    <row r="12" spans="2:46" s="1" customFormat="1" ht="12" customHeight="1">
      <c r="B12" s="32"/>
      <c r="D12" s="111" t="s">
        <v>21</v>
      </c>
      <c r="F12" s="12" t="s">
        <v>22</v>
      </c>
      <c r="I12" s="113" t="s">
        <v>23</v>
      </c>
      <c r="J12" s="115" t="str">
        <f>'Rekapitulace stavby'!AN8</f>
        <v>5. 3. 2019</v>
      </c>
      <c r="M12" s="32"/>
    </row>
    <row r="13" spans="2:46" s="1" customFormat="1" ht="10.8" customHeight="1">
      <c r="B13" s="32"/>
      <c r="I13" s="112"/>
      <c r="J13" s="112"/>
      <c r="M13" s="32"/>
    </row>
    <row r="14" spans="2:46" s="1" customFormat="1" ht="12" customHeight="1">
      <c r="B14" s="32"/>
      <c r="D14" s="111" t="s">
        <v>25</v>
      </c>
      <c r="I14" s="113" t="s">
        <v>26</v>
      </c>
      <c r="J14" s="114" t="str">
        <f>IF('Rekapitulace stavby'!AN10="","",'Rekapitulace stavby'!AN10)</f>
        <v/>
      </c>
      <c r="M14" s="32"/>
    </row>
    <row r="15" spans="2:46" s="1" customFormat="1" ht="18" customHeight="1">
      <c r="B15" s="32"/>
      <c r="E15" s="12" t="str">
        <f>IF('Rekapitulace stavby'!E11="","",'Rekapitulace stavby'!E11)</f>
        <v xml:space="preserve"> </v>
      </c>
      <c r="I15" s="113" t="s">
        <v>27</v>
      </c>
      <c r="J15" s="114" t="str">
        <f>IF('Rekapitulace stavby'!AN11="","",'Rekapitulace stavby'!AN11)</f>
        <v/>
      </c>
      <c r="M15" s="32"/>
    </row>
    <row r="16" spans="2:46" s="1" customFormat="1" ht="6.9" customHeight="1">
      <c r="B16" s="32"/>
      <c r="I16" s="112"/>
      <c r="J16" s="112"/>
      <c r="M16" s="32"/>
    </row>
    <row r="17" spans="2:13" s="1" customFormat="1" ht="12" customHeight="1">
      <c r="B17" s="32"/>
      <c r="D17" s="111" t="s">
        <v>28</v>
      </c>
      <c r="I17" s="113" t="s">
        <v>26</v>
      </c>
      <c r="J17" s="25" t="str">
        <f>'Rekapitulace stavby'!AN13</f>
        <v>28381670</v>
      </c>
      <c r="M17" s="32"/>
    </row>
    <row r="18" spans="2:13" s="1" customFormat="1" ht="18" customHeight="1">
      <c r="B18" s="32"/>
      <c r="E18" s="276" t="str">
        <f>'Rekapitulace stavby'!E14</f>
        <v>Siignalservis, a.s.</v>
      </c>
      <c r="F18" s="277"/>
      <c r="G18" s="277"/>
      <c r="H18" s="277"/>
      <c r="I18" s="113" t="s">
        <v>27</v>
      </c>
      <c r="J18" s="25" t="str">
        <f>'Rekapitulace stavby'!AN14</f>
        <v>CZ28381670</v>
      </c>
      <c r="M18" s="32"/>
    </row>
    <row r="19" spans="2:13" s="1" customFormat="1" ht="6.9" customHeight="1">
      <c r="B19" s="32"/>
      <c r="I19" s="112"/>
      <c r="J19" s="112"/>
      <c r="M19" s="32"/>
    </row>
    <row r="20" spans="2:13" s="1" customFormat="1" ht="12" customHeight="1">
      <c r="B20" s="32"/>
      <c r="D20" s="111" t="s">
        <v>29</v>
      </c>
      <c r="I20" s="113" t="s">
        <v>26</v>
      </c>
      <c r="J20" s="114" t="str">
        <f>IF('Rekapitulace stavby'!AN16="","",'Rekapitulace stavby'!AN16)</f>
        <v/>
      </c>
      <c r="M20" s="32"/>
    </row>
    <row r="21" spans="2:13" s="1" customFormat="1" ht="18" customHeight="1">
      <c r="B21" s="32"/>
      <c r="E21" s="12" t="str">
        <f>IF('Rekapitulace stavby'!E17="","",'Rekapitulace stavby'!E17)</f>
        <v xml:space="preserve"> </v>
      </c>
      <c r="I21" s="113" t="s">
        <v>27</v>
      </c>
      <c r="J21" s="114" t="str">
        <f>IF('Rekapitulace stavby'!AN17="","",'Rekapitulace stavby'!AN17)</f>
        <v/>
      </c>
      <c r="M21" s="32"/>
    </row>
    <row r="22" spans="2:13" s="1" customFormat="1" ht="6.9" customHeight="1">
      <c r="B22" s="32"/>
      <c r="I22" s="112"/>
      <c r="J22" s="112"/>
      <c r="M22" s="32"/>
    </row>
    <row r="23" spans="2:13" s="1" customFormat="1" ht="12" customHeight="1">
      <c r="B23" s="32"/>
      <c r="D23" s="111" t="s">
        <v>30</v>
      </c>
      <c r="I23" s="113" t="s">
        <v>26</v>
      </c>
      <c r="J23" s="114" t="str">
        <f>IF('Rekapitulace stavby'!AN19="","",'Rekapitulace stavby'!AN19)</f>
        <v/>
      </c>
      <c r="M23" s="32"/>
    </row>
    <row r="24" spans="2:13" s="1" customFormat="1" ht="18" customHeight="1">
      <c r="B24" s="32"/>
      <c r="E24" s="12" t="str">
        <f>IF('Rekapitulace stavby'!E20="","",'Rekapitulace stavby'!E20)</f>
        <v xml:space="preserve"> </v>
      </c>
      <c r="I24" s="113" t="s">
        <v>27</v>
      </c>
      <c r="J24" s="114" t="str">
        <f>IF('Rekapitulace stavby'!AN20="","",'Rekapitulace stavby'!AN20)</f>
        <v/>
      </c>
      <c r="M24" s="32"/>
    </row>
    <row r="25" spans="2:13" s="1" customFormat="1" ht="6.9" customHeight="1">
      <c r="B25" s="32"/>
      <c r="I25" s="112"/>
      <c r="J25" s="112"/>
      <c r="M25" s="32"/>
    </row>
    <row r="26" spans="2:13" s="1" customFormat="1" ht="12" customHeight="1">
      <c r="B26" s="32"/>
      <c r="D26" s="111" t="s">
        <v>31</v>
      </c>
      <c r="I26" s="112"/>
      <c r="J26" s="112"/>
      <c r="M26" s="32"/>
    </row>
    <row r="27" spans="2:13" s="6" customFormat="1" ht="16.5" customHeight="1">
      <c r="B27" s="116"/>
      <c r="E27" s="278" t="s">
        <v>1</v>
      </c>
      <c r="F27" s="278"/>
      <c r="G27" s="278"/>
      <c r="H27" s="278"/>
      <c r="I27" s="117"/>
      <c r="J27" s="117"/>
      <c r="M27" s="116"/>
    </row>
    <row r="28" spans="2:13" s="1" customFormat="1" ht="6.9" customHeight="1">
      <c r="B28" s="32"/>
      <c r="I28" s="112"/>
      <c r="J28" s="112"/>
      <c r="M28" s="32"/>
    </row>
    <row r="29" spans="2:13" s="1" customFormat="1" ht="6.9" customHeight="1">
      <c r="B29" s="32"/>
      <c r="D29" s="51"/>
      <c r="E29" s="51"/>
      <c r="F29" s="51"/>
      <c r="G29" s="51"/>
      <c r="H29" s="51"/>
      <c r="I29" s="118"/>
      <c r="J29" s="118"/>
      <c r="K29" s="51"/>
      <c r="L29" s="51"/>
      <c r="M29" s="32"/>
    </row>
    <row r="30" spans="2:13" s="1" customFormat="1" ht="14.4" customHeight="1">
      <c r="B30" s="32"/>
      <c r="D30" s="119" t="s">
        <v>116</v>
      </c>
      <c r="I30" s="112"/>
      <c r="J30" s="112"/>
      <c r="K30" s="120">
        <f>K63</f>
        <v>71824</v>
      </c>
      <c r="M30" s="32"/>
    </row>
    <row r="31" spans="2:13" s="1" customFormat="1">
      <c r="B31" s="32"/>
      <c r="E31" s="111" t="s">
        <v>33</v>
      </c>
      <c r="I31" s="112"/>
      <c r="J31" s="112"/>
      <c r="K31" s="121">
        <f>I63</f>
        <v>0</v>
      </c>
      <c r="M31" s="32"/>
    </row>
    <row r="32" spans="2:13" s="1" customFormat="1">
      <c r="B32" s="32"/>
      <c r="E32" s="111" t="s">
        <v>34</v>
      </c>
      <c r="I32" s="112"/>
      <c r="J32" s="112"/>
      <c r="K32" s="121">
        <f>J63</f>
        <v>71824</v>
      </c>
      <c r="M32" s="32"/>
    </row>
    <row r="33" spans="2:13" s="1" customFormat="1" ht="14.4" customHeight="1">
      <c r="B33" s="32"/>
      <c r="D33" s="122" t="s">
        <v>107</v>
      </c>
      <c r="I33" s="112"/>
      <c r="J33" s="112"/>
      <c r="K33" s="120">
        <f>K67</f>
        <v>0</v>
      </c>
      <c r="M33" s="32"/>
    </row>
    <row r="34" spans="2:13" s="1" customFormat="1" ht="25.35" customHeight="1">
      <c r="B34" s="32"/>
      <c r="D34" s="123" t="s">
        <v>36</v>
      </c>
      <c r="I34" s="112"/>
      <c r="J34" s="112"/>
      <c r="K34" s="124">
        <f>ROUND(K30 + K33, 2)</f>
        <v>71824</v>
      </c>
      <c r="M34" s="32"/>
    </row>
    <row r="35" spans="2:13" s="1" customFormat="1" ht="6.9" customHeight="1">
      <c r="B35" s="32"/>
      <c r="D35" s="51"/>
      <c r="E35" s="51"/>
      <c r="F35" s="51"/>
      <c r="G35" s="51"/>
      <c r="H35" s="51"/>
      <c r="I35" s="118"/>
      <c r="J35" s="118"/>
      <c r="K35" s="51"/>
      <c r="L35" s="51"/>
      <c r="M35" s="32"/>
    </row>
    <row r="36" spans="2:13" s="1" customFormat="1" ht="14.4" customHeight="1">
      <c r="B36" s="32"/>
      <c r="F36" s="125" t="s">
        <v>38</v>
      </c>
      <c r="I36" s="126" t="s">
        <v>37</v>
      </c>
      <c r="J36" s="112"/>
      <c r="K36" s="125" t="s">
        <v>39</v>
      </c>
      <c r="M36" s="32"/>
    </row>
    <row r="37" spans="2:13" s="1" customFormat="1" ht="14.4" customHeight="1">
      <c r="B37" s="32"/>
      <c r="D37" s="111" t="s">
        <v>40</v>
      </c>
      <c r="E37" s="111" t="s">
        <v>41</v>
      </c>
      <c r="F37" s="121">
        <f>ROUND((SUM(BE67:BE74) + SUM(BE94:BE205)),  2)</f>
        <v>71824</v>
      </c>
      <c r="I37" s="127">
        <v>0.21</v>
      </c>
      <c r="J37" s="112"/>
      <c r="K37" s="121">
        <f>ROUND(((SUM(BE67:BE74) + SUM(BE94:BE205))*I37),  2)</f>
        <v>15083.04</v>
      </c>
      <c r="M37" s="32"/>
    </row>
    <row r="38" spans="2:13" s="1" customFormat="1" ht="14.4" customHeight="1">
      <c r="B38" s="32"/>
      <c r="E38" s="111" t="s">
        <v>42</v>
      </c>
      <c r="F38" s="121">
        <f>ROUND((SUM(BF67:BF74) + SUM(BF94:BF205)),  2)</f>
        <v>0</v>
      </c>
      <c r="I38" s="127">
        <v>0.15</v>
      </c>
      <c r="J38" s="112"/>
      <c r="K38" s="121">
        <f>ROUND(((SUM(BF67:BF74) + SUM(BF94:BF205))*I38),  2)</f>
        <v>0</v>
      </c>
      <c r="M38" s="32"/>
    </row>
    <row r="39" spans="2:13" s="1" customFormat="1" ht="14.4" hidden="1" customHeight="1">
      <c r="B39" s="32"/>
      <c r="E39" s="111" t="s">
        <v>43</v>
      </c>
      <c r="F39" s="121">
        <f>ROUND((SUM(BG67:BG74) + SUM(BG94:BG205)),  2)</f>
        <v>0</v>
      </c>
      <c r="I39" s="127">
        <v>0.21</v>
      </c>
      <c r="J39" s="112"/>
      <c r="K39" s="121">
        <f>0</f>
        <v>0</v>
      </c>
      <c r="M39" s="32"/>
    </row>
    <row r="40" spans="2:13" s="1" customFormat="1" ht="14.4" hidden="1" customHeight="1">
      <c r="B40" s="32"/>
      <c r="E40" s="111" t="s">
        <v>44</v>
      </c>
      <c r="F40" s="121">
        <f>ROUND((SUM(BH67:BH74) + SUM(BH94:BH205)),  2)</f>
        <v>0</v>
      </c>
      <c r="I40" s="127">
        <v>0.15</v>
      </c>
      <c r="J40" s="112"/>
      <c r="K40" s="121">
        <f>0</f>
        <v>0</v>
      </c>
      <c r="M40" s="32"/>
    </row>
    <row r="41" spans="2:13" s="1" customFormat="1" ht="14.4" hidden="1" customHeight="1">
      <c r="B41" s="32"/>
      <c r="E41" s="111" t="s">
        <v>45</v>
      </c>
      <c r="F41" s="121">
        <f>ROUND((SUM(BI67:BI74) + SUM(BI94:BI205)),  2)</f>
        <v>0</v>
      </c>
      <c r="I41" s="127">
        <v>0</v>
      </c>
      <c r="J41" s="112"/>
      <c r="K41" s="121">
        <f>0</f>
        <v>0</v>
      </c>
      <c r="M41" s="32"/>
    </row>
    <row r="42" spans="2:13" s="1" customFormat="1" ht="6.9" customHeight="1">
      <c r="B42" s="32"/>
      <c r="I42" s="112"/>
      <c r="J42" s="112"/>
      <c r="M42" s="32"/>
    </row>
    <row r="43" spans="2:13" s="1" customFormat="1" ht="25.35" customHeight="1">
      <c r="B43" s="32"/>
      <c r="C43" s="128"/>
      <c r="D43" s="129" t="s">
        <v>46</v>
      </c>
      <c r="E43" s="130"/>
      <c r="F43" s="130"/>
      <c r="G43" s="131" t="s">
        <v>47</v>
      </c>
      <c r="H43" s="132" t="s">
        <v>48</v>
      </c>
      <c r="I43" s="133"/>
      <c r="J43" s="133"/>
      <c r="K43" s="134">
        <f>SUM(K34:K41)</f>
        <v>86907.040000000008</v>
      </c>
      <c r="L43" s="135"/>
      <c r="M43" s="32"/>
    </row>
    <row r="44" spans="2:13" s="1" customFormat="1" ht="14.4" customHeight="1">
      <c r="B44" s="136"/>
      <c r="C44" s="137"/>
      <c r="D44" s="137"/>
      <c r="E44" s="137"/>
      <c r="F44" s="137"/>
      <c r="G44" s="137"/>
      <c r="H44" s="137"/>
      <c r="I44" s="138"/>
      <c r="J44" s="138"/>
      <c r="K44" s="137"/>
      <c r="L44" s="137"/>
      <c r="M44" s="32"/>
    </row>
    <row r="48" spans="2:13" s="1" customFormat="1" ht="6.9" customHeight="1">
      <c r="B48" s="139"/>
      <c r="C48" s="140"/>
      <c r="D48" s="140"/>
      <c r="E48" s="140"/>
      <c r="F48" s="140"/>
      <c r="G48" s="140"/>
      <c r="H48" s="140"/>
      <c r="I48" s="141"/>
      <c r="J48" s="141"/>
      <c r="K48" s="140"/>
      <c r="L48" s="140"/>
      <c r="M48" s="32"/>
    </row>
    <row r="49" spans="2:47" s="1" customFormat="1" ht="24.9" customHeight="1">
      <c r="B49" s="30"/>
      <c r="C49" s="18" t="s">
        <v>117</v>
      </c>
      <c r="D49" s="31"/>
      <c r="E49" s="31"/>
      <c r="F49" s="31"/>
      <c r="G49" s="31"/>
      <c r="H49" s="31"/>
      <c r="I49" s="112"/>
      <c r="J49" s="112"/>
      <c r="K49" s="31"/>
      <c r="L49" s="31"/>
      <c r="M49" s="32"/>
    </row>
    <row r="50" spans="2:47" s="1" customFormat="1" ht="6.9" customHeight="1">
      <c r="B50" s="30"/>
      <c r="C50" s="31"/>
      <c r="D50" s="31"/>
      <c r="E50" s="31"/>
      <c r="F50" s="31"/>
      <c r="G50" s="31"/>
      <c r="H50" s="31"/>
      <c r="I50" s="112"/>
      <c r="J50" s="112"/>
      <c r="K50" s="31"/>
      <c r="L50" s="31"/>
      <c r="M50" s="32"/>
    </row>
    <row r="51" spans="2:47" s="1" customFormat="1" ht="12" customHeight="1">
      <c r="B51" s="30"/>
      <c r="C51" s="24" t="s">
        <v>17</v>
      </c>
      <c r="D51" s="31"/>
      <c r="E51" s="31"/>
      <c r="F51" s="31"/>
      <c r="G51" s="31"/>
      <c r="H51" s="31"/>
      <c r="I51" s="112"/>
      <c r="J51" s="112"/>
      <c r="K51" s="31"/>
      <c r="L51" s="31"/>
      <c r="M51" s="32"/>
    </row>
    <row r="52" spans="2:47" s="1" customFormat="1" ht="16.5" customHeight="1">
      <c r="B52" s="30"/>
      <c r="C52" s="31"/>
      <c r="D52" s="31"/>
      <c r="E52" s="270" t="str">
        <f>E7</f>
        <v>Údržba, opravy a odstraňování závad u SSZT 2019 - 2022 revize o opravy EPS a EZS u SSZT Jihlava</v>
      </c>
      <c r="F52" s="271"/>
      <c r="G52" s="271"/>
      <c r="H52" s="271"/>
      <c r="I52" s="112"/>
      <c r="J52" s="112"/>
      <c r="K52" s="31"/>
      <c r="L52" s="31"/>
      <c r="M52" s="32"/>
    </row>
    <row r="53" spans="2:47" s="1" customFormat="1" ht="12" customHeight="1">
      <c r="B53" s="30"/>
      <c r="C53" s="24" t="s">
        <v>114</v>
      </c>
      <c r="D53" s="31"/>
      <c r="E53" s="31"/>
      <c r="F53" s="31"/>
      <c r="G53" s="31"/>
      <c r="H53" s="31"/>
      <c r="I53" s="112"/>
      <c r="J53" s="112"/>
      <c r="K53" s="31"/>
      <c r="L53" s="31"/>
      <c r="M53" s="32"/>
    </row>
    <row r="54" spans="2:47" s="1" customFormat="1" ht="16.5" customHeight="1">
      <c r="B54" s="30"/>
      <c r="C54" s="31"/>
      <c r="D54" s="31"/>
      <c r="E54" s="224" t="str">
        <f>E9</f>
        <v>PS 02 - Montáž a demontáž EPS</v>
      </c>
      <c r="F54" s="244"/>
      <c r="G54" s="244"/>
      <c r="H54" s="244"/>
      <c r="I54" s="112"/>
      <c r="J54" s="112"/>
      <c r="K54" s="31"/>
      <c r="L54" s="31"/>
      <c r="M54" s="32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12"/>
      <c r="J55" s="112"/>
      <c r="K55" s="31"/>
      <c r="L55" s="31"/>
      <c r="M55" s="32"/>
    </row>
    <row r="56" spans="2:47" s="1" customFormat="1" ht="12" customHeight="1">
      <c r="B56" s="30"/>
      <c r="C56" s="24" t="s">
        <v>21</v>
      </c>
      <c r="D56" s="31"/>
      <c r="E56" s="31"/>
      <c r="F56" s="22" t="str">
        <f>F12</f>
        <v xml:space="preserve"> </v>
      </c>
      <c r="G56" s="31"/>
      <c r="H56" s="31"/>
      <c r="I56" s="113" t="s">
        <v>23</v>
      </c>
      <c r="J56" s="115" t="str">
        <f>IF(J12="","",J12)</f>
        <v>5. 3. 2019</v>
      </c>
      <c r="K56" s="31"/>
      <c r="L56" s="31"/>
      <c r="M56" s="32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12"/>
      <c r="J57" s="112"/>
      <c r="K57" s="31"/>
      <c r="L57" s="31"/>
      <c r="M57" s="32"/>
    </row>
    <row r="58" spans="2:47" s="1" customFormat="1" ht="13.65" customHeight="1">
      <c r="B58" s="30"/>
      <c r="C58" s="24" t="s">
        <v>25</v>
      </c>
      <c r="D58" s="31"/>
      <c r="E58" s="31"/>
      <c r="F58" s="22" t="str">
        <f>E15</f>
        <v xml:space="preserve"> </v>
      </c>
      <c r="G58" s="31"/>
      <c r="H58" s="31"/>
      <c r="I58" s="113" t="s">
        <v>29</v>
      </c>
      <c r="J58" s="142" t="str">
        <f>E21</f>
        <v xml:space="preserve"> </v>
      </c>
      <c r="K58" s="31"/>
      <c r="L58" s="31"/>
      <c r="M58" s="32"/>
    </row>
    <row r="59" spans="2:47" s="1" customFormat="1" ht="13.65" customHeight="1">
      <c r="B59" s="30"/>
      <c r="C59" s="24" t="s">
        <v>28</v>
      </c>
      <c r="D59" s="31"/>
      <c r="E59" s="31"/>
      <c r="F59" s="22" t="str">
        <f>IF(E18="","",E18)</f>
        <v>Siignalservis, a.s.</v>
      </c>
      <c r="G59" s="31"/>
      <c r="H59" s="31"/>
      <c r="I59" s="113" t="s">
        <v>30</v>
      </c>
      <c r="J59" s="142" t="str">
        <f>E24</f>
        <v xml:space="preserve"> </v>
      </c>
      <c r="K59" s="31"/>
      <c r="L59" s="31"/>
      <c r="M59" s="32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12"/>
      <c r="J60" s="112"/>
      <c r="K60" s="31"/>
      <c r="L60" s="31"/>
      <c r="M60" s="32"/>
    </row>
    <row r="61" spans="2:47" s="1" customFormat="1" ht="29.25" customHeight="1">
      <c r="B61" s="30"/>
      <c r="C61" s="143" t="s">
        <v>118</v>
      </c>
      <c r="D61" s="104"/>
      <c r="E61" s="104"/>
      <c r="F61" s="104"/>
      <c r="G61" s="104"/>
      <c r="H61" s="104"/>
      <c r="I61" s="144" t="s">
        <v>119</v>
      </c>
      <c r="J61" s="144" t="s">
        <v>120</v>
      </c>
      <c r="K61" s="145" t="s">
        <v>121</v>
      </c>
      <c r="L61" s="104"/>
      <c r="M61" s="32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12"/>
      <c r="J62" s="112"/>
      <c r="K62" s="31"/>
      <c r="L62" s="31"/>
      <c r="M62" s="32"/>
    </row>
    <row r="63" spans="2:47" s="1" customFormat="1" ht="22.8" customHeight="1">
      <c r="B63" s="30"/>
      <c r="C63" s="146" t="s">
        <v>122</v>
      </c>
      <c r="D63" s="31"/>
      <c r="E63" s="31"/>
      <c r="F63" s="31"/>
      <c r="G63" s="31"/>
      <c r="H63" s="31"/>
      <c r="I63" s="147">
        <f>Q94</f>
        <v>0</v>
      </c>
      <c r="J63" s="147">
        <f>R94</f>
        <v>71824</v>
      </c>
      <c r="K63" s="68">
        <f>K94</f>
        <v>71824</v>
      </c>
      <c r="L63" s="31"/>
      <c r="M63" s="32"/>
      <c r="AU63" s="12" t="s">
        <v>123</v>
      </c>
    </row>
    <row r="64" spans="2:47" s="7" customFormat="1" ht="24.9" customHeight="1">
      <c r="B64" s="148"/>
      <c r="C64" s="149"/>
      <c r="D64" s="150" t="s">
        <v>124</v>
      </c>
      <c r="E64" s="151"/>
      <c r="F64" s="151"/>
      <c r="G64" s="151"/>
      <c r="H64" s="151"/>
      <c r="I64" s="152">
        <f>Q95</f>
        <v>0</v>
      </c>
      <c r="J64" s="152">
        <f>R95</f>
        <v>71824</v>
      </c>
      <c r="K64" s="153">
        <f>K95</f>
        <v>71824</v>
      </c>
      <c r="L64" s="149"/>
      <c r="M64" s="154"/>
    </row>
    <row r="65" spans="2:65" s="1" customFormat="1" ht="21.75" customHeight="1">
      <c r="B65" s="30"/>
      <c r="C65" s="31"/>
      <c r="D65" s="31"/>
      <c r="E65" s="31"/>
      <c r="F65" s="31"/>
      <c r="G65" s="31"/>
      <c r="H65" s="31"/>
      <c r="I65" s="112"/>
      <c r="J65" s="112"/>
      <c r="K65" s="31"/>
      <c r="L65" s="31"/>
      <c r="M65" s="32"/>
    </row>
    <row r="66" spans="2:65" s="1" customFormat="1" ht="6.9" customHeight="1">
      <c r="B66" s="30"/>
      <c r="C66" s="31"/>
      <c r="D66" s="31"/>
      <c r="E66" s="31"/>
      <c r="F66" s="31"/>
      <c r="G66" s="31"/>
      <c r="H66" s="31"/>
      <c r="I66" s="112"/>
      <c r="J66" s="112"/>
      <c r="K66" s="31"/>
      <c r="L66" s="31"/>
      <c r="M66" s="32"/>
    </row>
    <row r="67" spans="2:65" s="1" customFormat="1" ht="29.25" customHeight="1">
      <c r="B67" s="30"/>
      <c r="C67" s="146" t="s">
        <v>125</v>
      </c>
      <c r="D67" s="31"/>
      <c r="E67" s="31"/>
      <c r="F67" s="31"/>
      <c r="G67" s="31"/>
      <c r="H67" s="31"/>
      <c r="I67" s="112"/>
      <c r="J67" s="112"/>
      <c r="K67" s="155">
        <f>ROUND(K68 + K69 + K70 + K71 + K72 + K73,2)</f>
        <v>0</v>
      </c>
      <c r="L67" s="31"/>
      <c r="M67" s="32"/>
      <c r="O67" s="156" t="s">
        <v>40</v>
      </c>
    </row>
    <row r="68" spans="2:65" s="1" customFormat="1" ht="18" customHeight="1">
      <c r="B68" s="30"/>
      <c r="C68" s="31"/>
      <c r="D68" s="231" t="s">
        <v>126</v>
      </c>
      <c r="E68" s="232"/>
      <c r="F68" s="232"/>
      <c r="G68" s="31"/>
      <c r="H68" s="31"/>
      <c r="I68" s="112"/>
      <c r="J68" s="112"/>
      <c r="K68" s="95">
        <v>0</v>
      </c>
      <c r="L68" s="31"/>
      <c r="M68" s="157"/>
      <c r="N68" s="112"/>
      <c r="O68" s="158" t="s">
        <v>41</v>
      </c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4" t="s">
        <v>127</v>
      </c>
      <c r="AZ68" s="112"/>
      <c r="BA68" s="112"/>
      <c r="BB68" s="112"/>
      <c r="BC68" s="112"/>
      <c r="BD68" s="112"/>
      <c r="BE68" s="159">
        <f t="shared" ref="BE68:BE73" si="0">IF(O68="základní",K68,0)</f>
        <v>0</v>
      </c>
      <c r="BF68" s="159">
        <f t="shared" ref="BF68:BF73" si="1">IF(O68="snížená",K68,0)</f>
        <v>0</v>
      </c>
      <c r="BG68" s="159">
        <f t="shared" ref="BG68:BG73" si="2">IF(O68="zákl. přenesená",K68,0)</f>
        <v>0</v>
      </c>
      <c r="BH68" s="159">
        <f t="shared" ref="BH68:BH73" si="3">IF(O68="sníž. přenesená",K68,0)</f>
        <v>0</v>
      </c>
      <c r="BI68" s="159">
        <f t="shared" ref="BI68:BI73" si="4">IF(O68="nulová",K68,0)</f>
        <v>0</v>
      </c>
      <c r="BJ68" s="114" t="s">
        <v>80</v>
      </c>
      <c r="BK68" s="112"/>
      <c r="BL68" s="112"/>
      <c r="BM68" s="112"/>
    </row>
    <row r="69" spans="2:65" s="1" customFormat="1" ht="18" customHeight="1">
      <c r="B69" s="30"/>
      <c r="C69" s="31"/>
      <c r="D69" s="231" t="s">
        <v>128</v>
      </c>
      <c r="E69" s="232"/>
      <c r="F69" s="232"/>
      <c r="G69" s="31"/>
      <c r="H69" s="31"/>
      <c r="I69" s="112"/>
      <c r="J69" s="112"/>
      <c r="K69" s="95">
        <v>0</v>
      </c>
      <c r="L69" s="31"/>
      <c r="M69" s="157"/>
      <c r="N69" s="112"/>
      <c r="O69" s="158" t="s">
        <v>41</v>
      </c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4" t="s">
        <v>127</v>
      </c>
      <c r="AZ69" s="112"/>
      <c r="BA69" s="112"/>
      <c r="BB69" s="112"/>
      <c r="BC69" s="112"/>
      <c r="BD69" s="112"/>
      <c r="BE69" s="159">
        <f t="shared" si="0"/>
        <v>0</v>
      </c>
      <c r="BF69" s="159">
        <f t="shared" si="1"/>
        <v>0</v>
      </c>
      <c r="BG69" s="159">
        <f t="shared" si="2"/>
        <v>0</v>
      </c>
      <c r="BH69" s="159">
        <f t="shared" si="3"/>
        <v>0</v>
      </c>
      <c r="BI69" s="159">
        <f t="shared" si="4"/>
        <v>0</v>
      </c>
      <c r="BJ69" s="114" t="s">
        <v>80</v>
      </c>
      <c r="BK69" s="112"/>
      <c r="BL69" s="112"/>
      <c r="BM69" s="112"/>
    </row>
    <row r="70" spans="2:65" s="1" customFormat="1" ht="18" customHeight="1">
      <c r="B70" s="30"/>
      <c r="C70" s="31"/>
      <c r="D70" s="231" t="s">
        <v>129</v>
      </c>
      <c r="E70" s="232"/>
      <c r="F70" s="232"/>
      <c r="G70" s="31"/>
      <c r="H70" s="31"/>
      <c r="I70" s="112"/>
      <c r="J70" s="112"/>
      <c r="K70" s="95">
        <v>0</v>
      </c>
      <c r="L70" s="31"/>
      <c r="M70" s="157"/>
      <c r="N70" s="112"/>
      <c r="O70" s="158" t="s">
        <v>41</v>
      </c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4" t="s">
        <v>127</v>
      </c>
      <c r="AZ70" s="112"/>
      <c r="BA70" s="112"/>
      <c r="BB70" s="112"/>
      <c r="BC70" s="112"/>
      <c r="BD70" s="112"/>
      <c r="BE70" s="159">
        <f t="shared" si="0"/>
        <v>0</v>
      </c>
      <c r="BF70" s="159">
        <f t="shared" si="1"/>
        <v>0</v>
      </c>
      <c r="BG70" s="159">
        <f t="shared" si="2"/>
        <v>0</v>
      </c>
      <c r="BH70" s="159">
        <f t="shared" si="3"/>
        <v>0</v>
      </c>
      <c r="BI70" s="159">
        <f t="shared" si="4"/>
        <v>0</v>
      </c>
      <c r="BJ70" s="114" t="s">
        <v>80</v>
      </c>
      <c r="BK70" s="112"/>
      <c r="BL70" s="112"/>
      <c r="BM70" s="112"/>
    </row>
    <row r="71" spans="2:65" s="1" customFormat="1" ht="18" customHeight="1">
      <c r="B71" s="30"/>
      <c r="C71" s="31"/>
      <c r="D71" s="231" t="s">
        <v>130</v>
      </c>
      <c r="E71" s="232"/>
      <c r="F71" s="232"/>
      <c r="G71" s="31"/>
      <c r="H71" s="31"/>
      <c r="I71" s="112"/>
      <c r="J71" s="112"/>
      <c r="K71" s="95">
        <v>0</v>
      </c>
      <c r="L71" s="31"/>
      <c r="M71" s="157"/>
      <c r="N71" s="112"/>
      <c r="O71" s="158" t="s">
        <v>41</v>
      </c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4" t="s">
        <v>127</v>
      </c>
      <c r="AZ71" s="112"/>
      <c r="BA71" s="112"/>
      <c r="BB71" s="112"/>
      <c r="BC71" s="112"/>
      <c r="BD71" s="112"/>
      <c r="BE71" s="159">
        <f t="shared" si="0"/>
        <v>0</v>
      </c>
      <c r="BF71" s="159">
        <f t="shared" si="1"/>
        <v>0</v>
      </c>
      <c r="BG71" s="159">
        <f t="shared" si="2"/>
        <v>0</v>
      </c>
      <c r="BH71" s="159">
        <f t="shared" si="3"/>
        <v>0</v>
      </c>
      <c r="BI71" s="159">
        <f t="shared" si="4"/>
        <v>0</v>
      </c>
      <c r="BJ71" s="114" t="s">
        <v>80</v>
      </c>
      <c r="BK71" s="112"/>
      <c r="BL71" s="112"/>
      <c r="BM71" s="112"/>
    </row>
    <row r="72" spans="2:65" s="1" customFormat="1" ht="18" customHeight="1">
      <c r="B72" s="30"/>
      <c r="C72" s="31"/>
      <c r="D72" s="231" t="s">
        <v>131</v>
      </c>
      <c r="E72" s="232"/>
      <c r="F72" s="232"/>
      <c r="G72" s="31"/>
      <c r="H72" s="31"/>
      <c r="I72" s="112"/>
      <c r="J72" s="112"/>
      <c r="K72" s="95">
        <v>0</v>
      </c>
      <c r="L72" s="31"/>
      <c r="M72" s="157"/>
      <c r="N72" s="112"/>
      <c r="O72" s="158" t="s">
        <v>41</v>
      </c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4" t="s">
        <v>127</v>
      </c>
      <c r="AZ72" s="112"/>
      <c r="BA72" s="112"/>
      <c r="BB72" s="112"/>
      <c r="BC72" s="112"/>
      <c r="BD72" s="112"/>
      <c r="BE72" s="159">
        <f t="shared" si="0"/>
        <v>0</v>
      </c>
      <c r="BF72" s="159">
        <f t="shared" si="1"/>
        <v>0</v>
      </c>
      <c r="BG72" s="159">
        <f t="shared" si="2"/>
        <v>0</v>
      </c>
      <c r="BH72" s="159">
        <f t="shared" si="3"/>
        <v>0</v>
      </c>
      <c r="BI72" s="159">
        <f t="shared" si="4"/>
        <v>0</v>
      </c>
      <c r="BJ72" s="114" t="s">
        <v>80</v>
      </c>
      <c r="BK72" s="112"/>
      <c r="BL72" s="112"/>
      <c r="BM72" s="112"/>
    </row>
    <row r="73" spans="2:65" s="1" customFormat="1" ht="18" customHeight="1">
      <c r="B73" s="30"/>
      <c r="C73" s="31"/>
      <c r="D73" s="94" t="s">
        <v>132</v>
      </c>
      <c r="E73" s="31"/>
      <c r="F73" s="31"/>
      <c r="G73" s="31"/>
      <c r="H73" s="31"/>
      <c r="I73" s="112"/>
      <c r="J73" s="112"/>
      <c r="K73" s="95">
        <f>ROUND(K30*T73,2)</f>
        <v>0</v>
      </c>
      <c r="L73" s="31"/>
      <c r="M73" s="157"/>
      <c r="N73" s="112"/>
      <c r="O73" s="158" t="s">
        <v>41</v>
      </c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4" t="s">
        <v>133</v>
      </c>
      <c r="AZ73" s="112"/>
      <c r="BA73" s="112"/>
      <c r="BB73" s="112"/>
      <c r="BC73" s="112"/>
      <c r="BD73" s="112"/>
      <c r="BE73" s="159">
        <f t="shared" si="0"/>
        <v>0</v>
      </c>
      <c r="BF73" s="159">
        <f t="shared" si="1"/>
        <v>0</v>
      </c>
      <c r="BG73" s="159">
        <f t="shared" si="2"/>
        <v>0</v>
      </c>
      <c r="BH73" s="159">
        <f t="shared" si="3"/>
        <v>0</v>
      </c>
      <c r="BI73" s="159">
        <f t="shared" si="4"/>
        <v>0</v>
      </c>
      <c r="BJ73" s="114" t="s">
        <v>80</v>
      </c>
      <c r="BK73" s="112"/>
      <c r="BL73" s="112"/>
      <c r="BM73" s="112"/>
    </row>
    <row r="74" spans="2:65" s="1" customFormat="1">
      <c r="B74" s="30"/>
      <c r="C74" s="31"/>
      <c r="D74" s="31"/>
      <c r="E74" s="31"/>
      <c r="F74" s="31"/>
      <c r="G74" s="31"/>
      <c r="H74" s="31"/>
      <c r="I74" s="112"/>
      <c r="J74" s="112"/>
      <c r="K74" s="31"/>
      <c r="L74" s="31"/>
      <c r="M74" s="32"/>
    </row>
    <row r="75" spans="2:65" s="1" customFormat="1" ht="29.25" customHeight="1">
      <c r="B75" s="30"/>
      <c r="C75" s="103" t="s">
        <v>112</v>
      </c>
      <c r="D75" s="104"/>
      <c r="E75" s="104"/>
      <c r="F75" s="104"/>
      <c r="G75" s="104"/>
      <c r="H75" s="104"/>
      <c r="I75" s="160"/>
      <c r="J75" s="160"/>
      <c r="K75" s="105">
        <f>ROUND(K63+K67,2)</f>
        <v>71824</v>
      </c>
      <c r="L75" s="104"/>
      <c r="M75" s="32"/>
    </row>
    <row r="76" spans="2:65" s="1" customFormat="1" ht="6.9" customHeight="1">
      <c r="B76" s="42"/>
      <c r="C76" s="43"/>
      <c r="D76" s="43"/>
      <c r="E76" s="43"/>
      <c r="F76" s="43"/>
      <c r="G76" s="43"/>
      <c r="H76" s="43"/>
      <c r="I76" s="138"/>
      <c r="J76" s="138"/>
      <c r="K76" s="43"/>
      <c r="L76" s="43"/>
      <c r="M76" s="32"/>
    </row>
    <row r="80" spans="2:65" s="1" customFormat="1" ht="6.9" customHeight="1">
      <c r="B80" s="44"/>
      <c r="C80" s="45"/>
      <c r="D80" s="45"/>
      <c r="E80" s="45"/>
      <c r="F80" s="45"/>
      <c r="G80" s="45"/>
      <c r="H80" s="45"/>
      <c r="I80" s="141"/>
      <c r="J80" s="141"/>
      <c r="K80" s="45"/>
      <c r="L80" s="45"/>
      <c r="M80" s="32"/>
    </row>
    <row r="81" spans="2:65" s="1" customFormat="1" ht="24.9" customHeight="1">
      <c r="B81" s="30"/>
      <c r="C81" s="18" t="s">
        <v>134</v>
      </c>
      <c r="D81" s="31"/>
      <c r="E81" s="31"/>
      <c r="F81" s="31"/>
      <c r="G81" s="31"/>
      <c r="H81" s="31"/>
      <c r="I81" s="112"/>
      <c r="J81" s="112"/>
      <c r="K81" s="31"/>
      <c r="L81" s="31"/>
      <c r="M81" s="32"/>
    </row>
    <row r="82" spans="2:65" s="1" customFormat="1" ht="6.9" customHeight="1">
      <c r="B82" s="30"/>
      <c r="C82" s="31"/>
      <c r="D82" s="31"/>
      <c r="E82" s="31"/>
      <c r="F82" s="31"/>
      <c r="G82" s="31"/>
      <c r="H82" s="31"/>
      <c r="I82" s="112"/>
      <c r="J82" s="112"/>
      <c r="K82" s="31"/>
      <c r="L82" s="31"/>
      <c r="M82" s="32"/>
    </row>
    <row r="83" spans="2:65" s="1" customFormat="1" ht="12" customHeight="1">
      <c r="B83" s="30"/>
      <c r="C83" s="24" t="s">
        <v>17</v>
      </c>
      <c r="D83" s="31"/>
      <c r="E83" s="31"/>
      <c r="F83" s="31"/>
      <c r="G83" s="31"/>
      <c r="H83" s="31"/>
      <c r="I83" s="112"/>
      <c r="J83" s="112"/>
      <c r="K83" s="31"/>
      <c r="L83" s="31"/>
      <c r="M83" s="32"/>
    </row>
    <row r="84" spans="2:65" s="1" customFormat="1" ht="16.5" customHeight="1">
      <c r="B84" s="30"/>
      <c r="C84" s="31"/>
      <c r="D84" s="31"/>
      <c r="E84" s="270" t="str">
        <f>E7</f>
        <v>Údržba, opravy a odstraňování závad u SSZT 2019 - 2022 revize o opravy EPS a EZS u SSZT Jihlava</v>
      </c>
      <c r="F84" s="271"/>
      <c r="G84" s="271"/>
      <c r="H84" s="271"/>
      <c r="I84" s="112"/>
      <c r="J84" s="112"/>
      <c r="K84" s="31"/>
      <c r="L84" s="31"/>
      <c r="M84" s="32"/>
    </row>
    <row r="85" spans="2:65" s="1" customFormat="1" ht="12" customHeight="1">
      <c r="B85" s="30"/>
      <c r="C85" s="24" t="s">
        <v>114</v>
      </c>
      <c r="D85" s="31"/>
      <c r="E85" s="31"/>
      <c r="F85" s="31"/>
      <c r="G85" s="31"/>
      <c r="H85" s="31"/>
      <c r="I85" s="112"/>
      <c r="J85" s="112"/>
      <c r="K85" s="31"/>
      <c r="L85" s="31"/>
      <c r="M85" s="32"/>
    </row>
    <row r="86" spans="2:65" s="1" customFormat="1" ht="16.5" customHeight="1">
      <c r="B86" s="30"/>
      <c r="C86" s="31"/>
      <c r="D86" s="31"/>
      <c r="E86" s="224" t="str">
        <f>E9</f>
        <v>PS 02 - Montáž a demontáž EPS</v>
      </c>
      <c r="F86" s="244"/>
      <c r="G86" s="244"/>
      <c r="H86" s="244"/>
      <c r="I86" s="112"/>
      <c r="J86" s="112"/>
      <c r="K86" s="31"/>
      <c r="L86" s="31"/>
      <c r="M86" s="32"/>
    </row>
    <row r="87" spans="2:65" s="1" customFormat="1" ht="6.9" customHeight="1">
      <c r="B87" s="30"/>
      <c r="C87" s="31"/>
      <c r="D87" s="31"/>
      <c r="E87" s="31"/>
      <c r="F87" s="31"/>
      <c r="G87" s="31"/>
      <c r="H87" s="31"/>
      <c r="I87" s="112"/>
      <c r="J87" s="112"/>
      <c r="K87" s="31"/>
      <c r="L87" s="31"/>
      <c r="M87" s="32"/>
    </row>
    <row r="88" spans="2:65" s="1" customFormat="1" ht="12" customHeight="1">
      <c r="B88" s="30"/>
      <c r="C88" s="24" t="s">
        <v>21</v>
      </c>
      <c r="D88" s="31"/>
      <c r="E88" s="31"/>
      <c r="F88" s="22" t="str">
        <f>F12</f>
        <v xml:space="preserve"> </v>
      </c>
      <c r="G88" s="31"/>
      <c r="H88" s="31"/>
      <c r="I88" s="113" t="s">
        <v>23</v>
      </c>
      <c r="J88" s="115" t="str">
        <f>IF(J12="","",J12)</f>
        <v>5. 3. 2019</v>
      </c>
      <c r="K88" s="31"/>
      <c r="L88" s="31"/>
      <c r="M88" s="32"/>
    </row>
    <row r="89" spans="2:65" s="1" customFormat="1" ht="6.9" customHeight="1">
      <c r="B89" s="30"/>
      <c r="C89" s="31"/>
      <c r="D89" s="31"/>
      <c r="E89" s="31"/>
      <c r="F89" s="31"/>
      <c r="G89" s="31"/>
      <c r="H89" s="31"/>
      <c r="I89" s="112"/>
      <c r="J89" s="112"/>
      <c r="K89" s="31"/>
      <c r="L89" s="31"/>
      <c r="M89" s="32"/>
    </row>
    <row r="90" spans="2:65" s="1" customFormat="1" ht="13.65" customHeight="1">
      <c r="B90" s="30"/>
      <c r="C90" s="24" t="s">
        <v>25</v>
      </c>
      <c r="D90" s="31"/>
      <c r="E90" s="31"/>
      <c r="F90" s="22" t="str">
        <f>E15</f>
        <v xml:space="preserve"> </v>
      </c>
      <c r="G90" s="31"/>
      <c r="H90" s="31"/>
      <c r="I90" s="113" t="s">
        <v>29</v>
      </c>
      <c r="J90" s="142" t="str">
        <f>E21</f>
        <v xml:space="preserve"> </v>
      </c>
      <c r="K90" s="31"/>
      <c r="L90" s="31"/>
      <c r="M90" s="32"/>
    </row>
    <row r="91" spans="2:65" s="1" customFormat="1" ht="13.65" customHeight="1">
      <c r="B91" s="30"/>
      <c r="C91" s="24" t="s">
        <v>28</v>
      </c>
      <c r="D91" s="31"/>
      <c r="E91" s="31"/>
      <c r="F91" s="22" t="str">
        <f>IF(E18="","",E18)</f>
        <v>Siignalservis, a.s.</v>
      </c>
      <c r="G91" s="31"/>
      <c r="H91" s="31"/>
      <c r="I91" s="113" t="s">
        <v>30</v>
      </c>
      <c r="J91" s="142" t="str">
        <f>E24</f>
        <v xml:space="preserve"> </v>
      </c>
      <c r="K91" s="31"/>
      <c r="L91" s="31"/>
      <c r="M91" s="32"/>
    </row>
    <row r="92" spans="2:65" s="1" customFormat="1" ht="10.35" customHeight="1">
      <c r="B92" s="30"/>
      <c r="C92" s="31"/>
      <c r="D92" s="31"/>
      <c r="E92" s="31"/>
      <c r="F92" s="31"/>
      <c r="G92" s="31"/>
      <c r="H92" s="31"/>
      <c r="I92" s="112"/>
      <c r="J92" s="112"/>
      <c r="K92" s="31"/>
      <c r="L92" s="31"/>
      <c r="M92" s="32"/>
    </row>
    <row r="93" spans="2:65" s="8" customFormat="1" ht="29.25" customHeight="1">
      <c r="B93" s="161"/>
      <c r="C93" s="162" t="s">
        <v>135</v>
      </c>
      <c r="D93" s="163" t="s">
        <v>55</v>
      </c>
      <c r="E93" s="163" t="s">
        <v>51</v>
      </c>
      <c r="F93" s="163" t="s">
        <v>52</v>
      </c>
      <c r="G93" s="163" t="s">
        <v>136</v>
      </c>
      <c r="H93" s="163" t="s">
        <v>137</v>
      </c>
      <c r="I93" s="164" t="s">
        <v>138</v>
      </c>
      <c r="J93" s="164" t="s">
        <v>139</v>
      </c>
      <c r="K93" s="163" t="s">
        <v>121</v>
      </c>
      <c r="L93" s="165" t="s">
        <v>140</v>
      </c>
      <c r="M93" s="166"/>
      <c r="N93" s="59" t="s">
        <v>1</v>
      </c>
      <c r="O93" s="60" t="s">
        <v>40</v>
      </c>
      <c r="P93" s="60" t="s">
        <v>141</v>
      </c>
      <c r="Q93" s="60" t="s">
        <v>142</v>
      </c>
      <c r="R93" s="60" t="s">
        <v>143</v>
      </c>
      <c r="S93" s="60" t="s">
        <v>144</v>
      </c>
      <c r="T93" s="60" t="s">
        <v>145</v>
      </c>
      <c r="U93" s="60" t="s">
        <v>146</v>
      </c>
      <c r="V93" s="60" t="s">
        <v>147</v>
      </c>
      <c r="W93" s="60" t="s">
        <v>148</v>
      </c>
      <c r="X93" s="60" t="s">
        <v>149</v>
      </c>
      <c r="Y93" s="61" t="s">
        <v>150</v>
      </c>
    </row>
    <row r="94" spans="2:65" s="1" customFormat="1" ht="22.8" customHeight="1">
      <c r="B94" s="30"/>
      <c r="C94" s="66" t="s">
        <v>151</v>
      </c>
      <c r="D94" s="31"/>
      <c r="E94" s="31"/>
      <c r="F94" s="31"/>
      <c r="G94" s="31"/>
      <c r="H94" s="31"/>
      <c r="I94" s="112"/>
      <c r="J94" s="112"/>
      <c r="K94" s="167">
        <f>BK94</f>
        <v>71824</v>
      </c>
      <c r="L94" s="31"/>
      <c r="M94" s="32"/>
      <c r="N94" s="62"/>
      <c r="O94" s="63"/>
      <c r="P94" s="63"/>
      <c r="Q94" s="168">
        <f>Q95</f>
        <v>0</v>
      </c>
      <c r="R94" s="168">
        <f>R95</f>
        <v>71824</v>
      </c>
      <c r="S94" s="63"/>
      <c r="T94" s="169">
        <f>T95</f>
        <v>0</v>
      </c>
      <c r="U94" s="63"/>
      <c r="V94" s="169">
        <f>V95</f>
        <v>0</v>
      </c>
      <c r="W94" s="63"/>
      <c r="X94" s="169">
        <f>X95</f>
        <v>0</v>
      </c>
      <c r="Y94" s="64"/>
      <c r="AT94" s="12" t="s">
        <v>71</v>
      </c>
      <c r="AU94" s="12" t="s">
        <v>123</v>
      </c>
      <c r="BK94" s="170">
        <f>BK95</f>
        <v>71824</v>
      </c>
    </row>
    <row r="95" spans="2:65" s="9" customFormat="1" ht="25.95" customHeight="1">
      <c r="B95" s="171"/>
      <c r="C95" s="172"/>
      <c r="D95" s="173" t="s">
        <v>71</v>
      </c>
      <c r="E95" s="174" t="s">
        <v>152</v>
      </c>
      <c r="F95" s="174" t="s">
        <v>153</v>
      </c>
      <c r="G95" s="172"/>
      <c r="H95" s="172"/>
      <c r="I95" s="175"/>
      <c r="J95" s="175"/>
      <c r="K95" s="176">
        <f>BK95</f>
        <v>71824</v>
      </c>
      <c r="L95" s="172"/>
      <c r="M95" s="177"/>
      <c r="N95" s="178"/>
      <c r="O95" s="179"/>
      <c r="P95" s="179"/>
      <c r="Q95" s="180">
        <f>SUM(Q96:Q205)</f>
        <v>0</v>
      </c>
      <c r="R95" s="180">
        <f>SUM(R96:R205)</f>
        <v>71824</v>
      </c>
      <c r="S95" s="179"/>
      <c r="T95" s="181">
        <f>SUM(T96:T205)</f>
        <v>0</v>
      </c>
      <c r="U95" s="179"/>
      <c r="V95" s="181">
        <f>SUM(V96:V205)</f>
        <v>0</v>
      </c>
      <c r="W95" s="179"/>
      <c r="X95" s="181">
        <f>SUM(X96:X205)</f>
        <v>0</v>
      </c>
      <c r="Y95" s="182"/>
      <c r="AR95" s="183" t="s">
        <v>154</v>
      </c>
      <c r="AT95" s="184" t="s">
        <v>71</v>
      </c>
      <c r="AU95" s="184" t="s">
        <v>72</v>
      </c>
      <c r="AY95" s="183" t="s">
        <v>155</v>
      </c>
      <c r="BK95" s="185">
        <f>SUM(BK96:BK205)</f>
        <v>71824</v>
      </c>
    </row>
    <row r="96" spans="2:65" s="1" customFormat="1" ht="22.5" customHeight="1">
      <c r="B96" s="30"/>
      <c r="C96" s="186" t="s">
        <v>80</v>
      </c>
      <c r="D96" s="186" t="s">
        <v>157</v>
      </c>
      <c r="E96" s="187" t="s">
        <v>1549</v>
      </c>
      <c r="F96" s="188" t="s">
        <v>1550</v>
      </c>
      <c r="G96" s="189" t="s">
        <v>169</v>
      </c>
      <c r="H96" s="190">
        <v>1</v>
      </c>
      <c r="I96" s="191"/>
      <c r="J96" s="191">
        <v>139</v>
      </c>
      <c r="K96" s="192">
        <f>ROUND(P96*H96,2)</f>
        <v>139</v>
      </c>
      <c r="L96" s="188" t="s">
        <v>161</v>
      </c>
      <c r="M96" s="32"/>
      <c r="N96" s="193" t="s">
        <v>1</v>
      </c>
      <c r="O96" s="194" t="s">
        <v>41</v>
      </c>
      <c r="P96" s="195">
        <f>I96+J96</f>
        <v>139</v>
      </c>
      <c r="Q96" s="195">
        <f>ROUND(I96*H96,2)</f>
        <v>0</v>
      </c>
      <c r="R96" s="195">
        <f>ROUND(J96*H96,2)</f>
        <v>139</v>
      </c>
      <c r="S96" s="55"/>
      <c r="T96" s="196">
        <f>S96*H96</f>
        <v>0</v>
      </c>
      <c r="U96" s="196">
        <v>0</v>
      </c>
      <c r="V96" s="196">
        <f>U96*H96</f>
        <v>0</v>
      </c>
      <c r="W96" s="196">
        <v>0</v>
      </c>
      <c r="X96" s="196">
        <f>W96*H96</f>
        <v>0</v>
      </c>
      <c r="Y96" s="197" t="s">
        <v>1</v>
      </c>
      <c r="AR96" s="12" t="s">
        <v>162</v>
      </c>
      <c r="AT96" s="12" t="s">
        <v>157</v>
      </c>
      <c r="AU96" s="12" t="s">
        <v>80</v>
      </c>
      <c r="AY96" s="12" t="s">
        <v>155</v>
      </c>
      <c r="BE96" s="99">
        <f>IF(O96="základní",K96,0)</f>
        <v>139</v>
      </c>
      <c r="BF96" s="99">
        <f>IF(O96="snížená",K96,0)</f>
        <v>0</v>
      </c>
      <c r="BG96" s="99">
        <f>IF(O96="zákl. přenesená",K96,0)</f>
        <v>0</v>
      </c>
      <c r="BH96" s="99">
        <f>IF(O96="sníž. přenesená",K96,0)</f>
        <v>0</v>
      </c>
      <c r="BI96" s="99">
        <f>IF(O96="nulová",K96,0)</f>
        <v>0</v>
      </c>
      <c r="BJ96" s="12" t="s">
        <v>80</v>
      </c>
      <c r="BK96" s="99">
        <f>ROUND(P96*H96,2)</f>
        <v>139</v>
      </c>
      <c r="BL96" s="12" t="s">
        <v>162</v>
      </c>
      <c r="BM96" s="12" t="s">
        <v>1551</v>
      </c>
    </row>
    <row r="97" spans="2:65" s="1" customFormat="1">
      <c r="B97" s="30"/>
      <c r="C97" s="31"/>
      <c r="D97" s="198" t="s">
        <v>164</v>
      </c>
      <c r="E97" s="31"/>
      <c r="F97" s="199" t="s">
        <v>1550</v>
      </c>
      <c r="G97" s="31"/>
      <c r="H97" s="31"/>
      <c r="I97" s="112"/>
      <c r="J97" s="112"/>
      <c r="K97" s="31"/>
      <c r="L97" s="31"/>
      <c r="M97" s="32"/>
      <c r="N97" s="200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6"/>
      <c r="AT97" s="12" t="s">
        <v>164</v>
      </c>
      <c r="AU97" s="12" t="s">
        <v>80</v>
      </c>
    </row>
    <row r="98" spans="2:65" s="1" customFormat="1" ht="22.5" customHeight="1">
      <c r="B98" s="30"/>
      <c r="C98" s="186" t="s">
        <v>82</v>
      </c>
      <c r="D98" s="186" t="s">
        <v>157</v>
      </c>
      <c r="E98" s="187" t="s">
        <v>1552</v>
      </c>
      <c r="F98" s="188" t="s">
        <v>1553</v>
      </c>
      <c r="G98" s="189" t="s">
        <v>169</v>
      </c>
      <c r="H98" s="190">
        <v>1</v>
      </c>
      <c r="I98" s="191"/>
      <c r="J98" s="191">
        <v>182</v>
      </c>
      <c r="K98" s="192">
        <f>ROUND(P98*H98,2)</f>
        <v>182</v>
      </c>
      <c r="L98" s="188" t="s">
        <v>161</v>
      </c>
      <c r="M98" s="32"/>
      <c r="N98" s="193" t="s">
        <v>1</v>
      </c>
      <c r="O98" s="194" t="s">
        <v>41</v>
      </c>
      <c r="P98" s="195">
        <f>I98+J98</f>
        <v>182</v>
      </c>
      <c r="Q98" s="195">
        <f>ROUND(I98*H98,2)</f>
        <v>0</v>
      </c>
      <c r="R98" s="195">
        <f>ROUND(J98*H98,2)</f>
        <v>182</v>
      </c>
      <c r="S98" s="55"/>
      <c r="T98" s="196">
        <f>S98*H98</f>
        <v>0</v>
      </c>
      <c r="U98" s="196">
        <v>0</v>
      </c>
      <c r="V98" s="196">
        <f>U98*H98</f>
        <v>0</v>
      </c>
      <c r="W98" s="196">
        <v>0</v>
      </c>
      <c r="X98" s="196">
        <f>W98*H98</f>
        <v>0</v>
      </c>
      <c r="Y98" s="197" t="s">
        <v>1</v>
      </c>
      <c r="AR98" s="12" t="s">
        <v>162</v>
      </c>
      <c r="AT98" s="12" t="s">
        <v>157</v>
      </c>
      <c r="AU98" s="12" t="s">
        <v>80</v>
      </c>
      <c r="AY98" s="12" t="s">
        <v>155</v>
      </c>
      <c r="BE98" s="99">
        <f>IF(O98="základní",K98,0)</f>
        <v>182</v>
      </c>
      <c r="BF98" s="99">
        <f>IF(O98="snížená",K98,0)</f>
        <v>0</v>
      </c>
      <c r="BG98" s="99">
        <f>IF(O98="zákl. přenesená",K98,0)</f>
        <v>0</v>
      </c>
      <c r="BH98" s="99">
        <f>IF(O98="sníž. přenesená",K98,0)</f>
        <v>0</v>
      </c>
      <c r="BI98" s="99">
        <f>IF(O98="nulová",K98,0)</f>
        <v>0</v>
      </c>
      <c r="BJ98" s="12" t="s">
        <v>80</v>
      </c>
      <c r="BK98" s="99">
        <f>ROUND(P98*H98,2)</f>
        <v>182</v>
      </c>
      <c r="BL98" s="12" t="s">
        <v>162</v>
      </c>
      <c r="BM98" s="12" t="s">
        <v>1554</v>
      </c>
    </row>
    <row r="99" spans="2:65" s="1" customFormat="1">
      <c r="B99" s="30"/>
      <c r="C99" s="31"/>
      <c r="D99" s="198" t="s">
        <v>164</v>
      </c>
      <c r="E99" s="31"/>
      <c r="F99" s="199" t="s">
        <v>1553</v>
      </c>
      <c r="G99" s="31"/>
      <c r="H99" s="31"/>
      <c r="I99" s="112"/>
      <c r="J99" s="112"/>
      <c r="K99" s="31"/>
      <c r="L99" s="31"/>
      <c r="M99" s="32"/>
      <c r="N99" s="200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6"/>
      <c r="AT99" s="12" t="s">
        <v>164</v>
      </c>
      <c r="AU99" s="12" t="s">
        <v>80</v>
      </c>
    </row>
    <row r="100" spans="2:65" s="1" customFormat="1" ht="22.5" customHeight="1">
      <c r="B100" s="30"/>
      <c r="C100" s="186" t="s">
        <v>190</v>
      </c>
      <c r="D100" s="186" t="s">
        <v>157</v>
      </c>
      <c r="E100" s="187" t="s">
        <v>1555</v>
      </c>
      <c r="F100" s="188" t="s">
        <v>1556</v>
      </c>
      <c r="G100" s="189" t="s">
        <v>169</v>
      </c>
      <c r="H100" s="190">
        <v>1</v>
      </c>
      <c r="I100" s="191"/>
      <c r="J100" s="191">
        <v>304</v>
      </c>
      <c r="K100" s="192">
        <f>ROUND(P100*H100,2)</f>
        <v>304</v>
      </c>
      <c r="L100" s="188" t="s">
        <v>161</v>
      </c>
      <c r="M100" s="32"/>
      <c r="N100" s="193" t="s">
        <v>1</v>
      </c>
      <c r="O100" s="194" t="s">
        <v>41</v>
      </c>
      <c r="P100" s="195">
        <f>I100+J100</f>
        <v>304</v>
      </c>
      <c r="Q100" s="195">
        <f>ROUND(I100*H100,2)</f>
        <v>0</v>
      </c>
      <c r="R100" s="195">
        <f>ROUND(J100*H100,2)</f>
        <v>304</v>
      </c>
      <c r="S100" s="55"/>
      <c r="T100" s="196">
        <f>S100*H100</f>
        <v>0</v>
      </c>
      <c r="U100" s="196">
        <v>0</v>
      </c>
      <c r="V100" s="196">
        <f>U100*H100</f>
        <v>0</v>
      </c>
      <c r="W100" s="196">
        <v>0</v>
      </c>
      <c r="X100" s="196">
        <f>W100*H100</f>
        <v>0</v>
      </c>
      <c r="Y100" s="197" t="s">
        <v>1</v>
      </c>
      <c r="AR100" s="12" t="s">
        <v>162</v>
      </c>
      <c r="AT100" s="12" t="s">
        <v>157</v>
      </c>
      <c r="AU100" s="12" t="s">
        <v>80</v>
      </c>
      <c r="AY100" s="12" t="s">
        <v>155</v>
      </c>
      <c r="BE100" s="99">
        <f>IF(O100="základní",K100,0)</f>
        <v>304</v>
      </c>
      <c r="BF100" s="99">
        <f>IF(O100="snížená",K100,0)</f>
        <v>0</v>
      </c>
      <c r="BG100" s="99">
        <f>IF(O100="zákl. přenesená",K100,0)</f>
        <v>0</v>
      </c>
      <c r="BH100" s="99">
        <f>IF(O100="sníž. přenesená",K100,0)</f>
        <v>0</v>
      </c>
      <c r="BI100" s="99">
        <f>IF(O100="nulová",K100,0)</f>
        <v>0</v>
      </c>
      <c r="BJ100" s="12" t="s">
        <v>80</v>
      </c>
      <c r="BK100" s="99">
        <f>ROUND(P100*H100,2)</f>
        <v>304</v>
      </c>
      <c r="BL100" s="12" t="s">
        <v>162</v>
      </c>
      <c r="BM100" s="12" t="s">
        <v>1557</v>
      </c>
    </row>
    <row r="101" spans="2:65" s="1" customFormat="1">
      <c r="B101" s="30"/>
      <c r="C101" s="31"/>
      <c r="D101" s="198" t="s">
        <v>164</v>
      </c>
      <c r="E101" s="31"/>
      <c r="F101" s="199" t="s">
        <v>1556</v>
      </c>
      <c r="G101" s="31"/>
      <c r="H101" s="31"/>
      <c r="I101" s="112"/>
      <c r="J101" s="112"/>
      <c r="K101" s="31"/>
      <c r="L101" s="31"/>
      <c r="M101" s="32"/>
      <c r="N101" s="200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6"/>
      <c r="AT101" s="12" t="s">
        <v>164</v>
      </c>
      <c r="AU101" s="12" t="s">
        <v>80</v>
      </c>
    </row>
    <row r="102" spans="2:65" s="1" customFormat="1" ht="22.5" customHeight="1">
      <c r="B102" s="30"/>
      <c r="C102" s="186" t="s">
        <v>154</v>
      </c>
      <c r="D102" s="186" t="s">
        <v>157</v>
      </c>
      <c r="E102" s="187" t="s">
        <v>1558</v>
      </c>
      <c r="F102" s="188" t="s">
        <v>1559</v>
      </c>
      <c r="G102" s="189" t="s">
        <v>169</v>
      </c>
      <c r="H102" s="190">
        <v>1</v>
      </c>
      <c r="I102" s="191"/>
      <c r="J102" s="191">
        <v>2244</v>
      </c>
      <c r="K102" s="192">
        <f>ROUND(P102*H102,2)</f>
        <v>2244</v>
      </c>
      <c r="L102" s="188" t="s">
        <v>161</v>
      </c>
      <c r="M102" s="32"/>
      <c r="N102" s="193" t="s">
        <v>1</v>
      </c>
      <c r="O102" s="194" t="s">
        <v>41</v>
      </c>
      <c r="P102" s="195">
        <f>I102+J102</f>
        <v>2244</v>
      </c>
      <c r="Q102" s="195">
        <f>ROUND(I102*H102,2)</f>
        <v>0</v>
      </c>
      <c r="R102" s="195">
        <f>ROUND(J102*H102,2)</f>
        <v>2244</v>
      </c>
      <c r="S102" s="55"/>
      <c r="T102" s="196">
        <f>S102*H102</f>
        <v>0</v>
      </c>
      <c r="U102" s="196">
        <v>0</v>
      </c>
      <c r="V102" s="196">
        <f>U102*H102</f>
        <v>0</v>
      </c>
      <c r="W102" s="196">
        <v>0</v>
      </c>
      <c r="X102" s="196">
        <f>W102*H102</f>
        <v>0</v>
      </c>
      <c r="Y102" s="197" t="s">
        <v>1</v>
      </c>
      <c r="AR102" s="12" t="s">
        <v>162</v>
      </c>
      <c r="AT102" s="12" t="s">
        <v>157</v>
      </c>
      <c r="AU102" s="12" t="s">
        <v>80</v>
      </c>
      <c r="AY102" s="12" t="s">
        <v>155</v>
      </c>
      <c r="BE102" s="99">
        <f>IF(O102="základní",K102,0)</f>
        <v>2244</v>
      </c>
      <c r="BF102" s="99">
        <f>IF(O102="snížená",K102,0)</f>
        <v>0</v>
      </c>
      <c r="BG102" s="99">
        <f>IF(O102="zákl. přenesená",K102,0)</f>
        <v>0</v>
      </c>
      <c r="BH102" s="99">
        <f>IF(O102="sníž. přenesená",K102,0)</f>
        <v>0</v>
      </c>
      <c r="BI102" s="99">
        <f>IF(O102="nulová",K102,0)</f>
        <v>0</v>
      </c>
      <c r="BJ102" s="12" t="s">
        <v>80</v>
      </c>
      <c r="BK102" s="99">
        <f>ROUND(P102*H102,2)</f>
        <v>2244</v>
      </c>
      <c r="BL102" s="12" t="s">
        <v>162</v>
      </c>
      <c r="BM102" s="12" t="s">
        <v>1560</v>
      </c>
    </row>
    <row r="103" spans="2:65" s="1" customFormat="1" ht="28.8">
      <c r="B103" s="30"/>
      <c r="C103" s="31"/>
      <c r="D103" s="198" t="s">
        <v>164</v>
      </c>
      <c r="E103" s="31"/>
      <c r="F103" s="199" t="s">
        <v>1561</v>
      </c>
      <c r="G103" s="31"/>
      <c r="H103" s="31"/>
      <c r="I103" s="112"/>
      <c r="J103" s="112"/>
      <c r="K103" s="31"/>
      <c r="L103" s="31"/>
      <c r="M103" s="32"/>
      <c r="N103" s="200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6"/>
      <c r="AT103" s="12" t="s">
        <v>164</v>
      </c>
      <c r="AU103" s="12" t="s">
        <v>80</v>
      </c>
    </row>
    <row r="104" spans="2:65" s="1" customFormat="1" ht="22.5" customHeight="1">
      <c r="B104" s="30"/>
      <c r="C104" s="186" t="s">
        <v>199</v>
      </c>
      <c r="D104" s="186" t="s">
        <v>157</v>
      </c>
      <c r="E104" s="187" t="s">
        <v>1562</v>
      </c>
      <c r="F104" s="188" t="s">
        <v>1563</v>
      </c>
      <c r="G104" s="189" t="s">
        <v>169</v>
      </c>
      <c r="H104" s="190">
        <v>1</v>
      </c>
      <c r="I104" s="191"/>
      <c r="J104" s="191">
        <v>3597</v>
      </c>
      <c r="K104" s="192">
        <f>ROUND(P104*H104,2)</f>
        <v>3597</v>
      </c>
      <c r="L104" s="188" t="s">
        <v>161</v>
      </c>
      <c r="M104" s="32"/>
      <c r="N104" s="193" t="s">
        <v>1</v>
      </c>
      <c r="O104" s="194" t="s">
        <v>41</v>
      </c>
      <c r="P104" s="195">
        <f>I104+J104</f>
        <v>3597</v>
      </c>
      <c r="Q104" s="195">
        <f>ROUND(I104*H104,2)</f>
        <v>0</v>
      </c>
      <c r="R104" s="195">
        <f>ROUND(J104*H104,2)</f>
        <v>3597</v>
      </c>
      <c r="S104" s="55"/>
      <c r="T104" s="196">
        <f>S104*H104</f>
        <v>0</v>
      </c>
      <c r="U104" s="196">
        <v>0</v>
      </c>
      <c r="V104" s="196">
        <f>U104*H104</f>
        <v>0</v>
      </c>
      <c r="W104" s="196">
        <v>0</v>
      </c>
      <c r="X104" s="196">
        <f>W104*H104</f>
        <v>0</v>
      </c>
      <c r="Y104" s="197" t="s">
        <v>1</v>
      </c>
      <c r="AR104" s="12" t="s">
        <v>162</v>
      </c>
      <c r="AT104" s="12" t="s">
        <v>157</v>
      </c>
      <c r="AU104" s="12" t="s">
        <v>80</v>
      </c>
      <c r="AY104" s="12" t="s">
        <v>155</v>
      </c>
      <c r="BE104" s="99">
        <f>IF(O104="základní",K104,0)</f>
        <v>3597</v>
      </c>
      <c r="BF104" s="99">
        <f>IF(O104="snížená",K104,0)</f>
        <v>0</v>
      </c>
      <c r="BG104" s="99">
        <f>IF(O104="zákl. přenesená",K104,0)</f>
        <v>0</v>
      </c>
      <c r="BH104" s="99">
        <f>IF(O104="sníž. přenesená",K104,0)</f>
        <v>0</v>
      </c>
      <c r="BI104" s="99">
        <f>IF(O104="nulová",K104,0)</f>
        <v>0</v>
      </c>
      <c r="BJ104" s="12" t="s">
        <v>80</v>
      </c>
      <c r="BK104" s="99">
        <f>ROUND(P104*H104,2)</f>
        <v>3597</v>
      </c>
      <c r="BL104" s="12" t="s">
        <v>162</v>
      </c>
      <c r="BM104" s="12" t="s">
        <v>1564</v>
      </c>
    </row>
    <row r="105" spans="2:65" s="1" customFormat="1" ht="28.8">
      <c r="B105" s="30"/>
      <c r="C105" s="31"/>
      <c r="D105" s="198" t="s">
        <v>164</v>
      </c>
      <c r="E105" s="31"/>
      <c r="F105" s="199" t="s">
        <v>1565</v>
      </c>
      <c r="G105" s="31"/>
      <c r="H105" s="31"/>
      <c r="I105" s="112"/>
      <c r="J105" s="112"/>
      <c r="K105" s="31"/>
      <c r="L105" s="31"/>
      <c r="M105" s="32"/>
      <c r="N105" s="200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6"/>
      <c r="AT105" s="12" t="s">
        <v>164</v>
      </c>
      <c r="AU105" s="12" t="s">
        <v>80</v>
      </c>
    </row>
    <row r="106" spans="2:65" s="1" customFormat="1" ht="22.5" customHeight="1">
      <c r="B106" s="30"/>
      <c r="C106" s="186" t="s">
        <v>204</v>
      </c>
      <c r="D106" s="186" t="s">
        <v>157</v>
      </c>
      <c r="E106" s="187" t="s">
        <v>1566</v>
      </c>
      <c r="F106" s="188" t="s">
        <v>1567</v>
      </c>
      <c r="G106" s="189" t="s">
        <v>169</v>
      </c>
      <c r="H106" s="190">
        <v>1</v>
      </c>
      <c r="I106" s="191"/>
      <c r="J106" s="191">
        <v>4449</v>
      </c>
      <c r="K106" s="192">
        <f>ROUND(P106*H106,2)</f>
        <v>4449</v>
      </c>
      <c r="L106" s="188" t="s">
        <v>161</v>
      </c>
      <c r="M106" s="32"/>
      <c r="N106" s="193" t="s">
        <v>1</v>
      </c>
      <c r="O106" s="194" t="s">
        <v>41</v>
      </c>
      <c r="P106" s="195">
        <f>I106+J106</f>
        <v>4449</v>
      </c>
      <c r="Q106" s="195">
        <f>ROUND(I106*H106,2)</f>
        <v>0</v>
      </c>
      <c r="R106" s="195">
        <f>ROUND(J106*H106,2)</f>
        <v>4449</v>
      </c>
      <c r="S106" s="55"/>
      <c r="T106" s="196">
        <f>S106*H106</f>
        <v>0</v>
      </c>
      <c r="U106" s="196">
        <v>0</v>
      </c>
      <c r="V106" s="196">
        <f>U106*H106</f>
        <v>0</v>
      </c>
      <c r="W106" s="196">
        <v>0</v>
      </c>
      <c r="X106" s="196">
        <f>W106*H106</f>
        <v>0</v>
      </c>
      <c r="Y106" s="197" t="s">
        <v>1</v>
      </c>
      <c r="AR106" s="12" t="s">
        <v>162</v>
      </c>
      <c r="AT106" s="12" t="s">
        <v>157</v>
      </c>
      <c r="AU106" s="12" t="s">
        <v>80</v>
      </c>
      <c r="AY106" s="12" t="s">
        <v>155</v>
      </c>
      <c r="BE106" s="99">
        <f>IF(O106="základní",K106,0)</f>
        <v>4449</v>
      </c>
      <c r="BF106" s="99">
        <f>IF(O106="snížená",K106,0)</f>
        <v>0</v>
      </c>
      <c r="BG106" s="99">
        <f>IF(O106="zákl. přenesená",K106,0)</f>
        <v>0</v>
      </c>
      <c r="BH106" s="99">
        <f>IF(O106="sníž. přenesená",K106,0)</f>
        <v>0</v>
      </c>
      <c r="BI106" s="99">
        <f>IF(O106="nulová",K106,0)</f>
        <v>0</v>
      </c>
      <c r="BJ106" s="12" t="s">
        <v>80</v>
      </c>
      <c r="BK106" s="99">
        <f>ROUND(P106*H106,2)</f>
        <v>4449</v>
      </c>
      <c r="BL106" s="12" t="s">
        <v>162</v>
      </c>
      <c r="BM106" s="12" t="s">
        <v>1568</v>
      </c>
    </row>
    <row r="107" spans="2:65" s="1" customFormat="1" ht="28.8">
      <c r="B107" s="30"/>
      <c r="C107" s="31"/>
      <c r="D107" s="198" t="s">
        <v>164</v>
      </c>
      <c r="E107" s="31"/>
      <c r="F107" s="199" t="s">
        <v>1569</v>
      </c>
      <c r="G107" s="31"/>
      <c r="H107" s="31"/>
      <c r="I107" s="112"/>
      <c r="J107" s="112"/>
      <c r="K107" s="31"/>
      <c r="L107" s="31"/>
      <c r="M107" s="32"/>
      <c r="N107" s="200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6"/>
      <c r="AT107" s="12" t="s">
        <v>164</v>
      </c>
      <c r="AU107" s="12" t="s">
        <v>80</v>
      </c>
    </row>
    <row r="108" spans="2:65" s="1" customFormat="1" ht="22.5" customHeight="1">
      <c r="B108" s="30"/>
      <c r="C108" s="186" t="s">
        <v>209</v>
      </c>
      <c r="D108" s="186" t="s">
        <v>157</v>
      </c>
      <c r="E108" s="187" t="s">
        <v>1570</v>
      </c>
      <c r="F108" s="188" t="s">
        <v>1571</v>
      </c>
      <c r="G108" s="189" t="s">
        <v>169</v>
      </c>
      <c r="H108" s="190">
        <v>1</v>
      </c>
      <c r="I108" s="191"/>
      <c r="J108" s="191">
        <v>5096</v>
      </c>
      <c r="K108" s="192">
        <f>ROUND(P108*H108,2)</f>
        <v>5096</v>
      </c>
      <c r="L108" s="188" t="s">
        <v>161</v>
      </c>
      <c r="M108" s="32"/>
      <c r="N108" s="193" t="s">
        <v>1</v>
      </c>
      <c r="O108" s="194" t="s">
        <v>41</v>
      </c>
      <c r="P108" s="195">
        <f>I108+J108</f>
        <v>5096</v>
      </c>
      <c r="Q108" s="195">
        <f>ROUND(I108*H108,2)</f>
        <v>0</v>
      </c>
      <c r="R108" s="195">
        <f>ROUND(J108*H108,2)</f>
        <v>5096</v>
      </c>
      <c r="S108" s="55"/>
      <c r="T108" s="196">
        <f>S108*H108</f>
        <v>0</v>
      </c>
      <c r="U108" s="196">
        <v>0</v>
      </c>
      <c r="V108" s="196">
        <f>U108*H108</f>
        <v>0</v>
      </c>
      <c r="W108" s="196">
        <v>0</v>
      </c>
      <c r="X108" s="196">
        <f>W108*H108</f>
        <v>0</v>
      </c>
      <c r="Y108" s="197" t="s">
        <v>1</v>
      </c>
      <c r="AR108" s="12" t="s">
        <v>162</v>
      </c>
      <c r="AT108" s="12" t="s">
        <v>157</v>
      </c>
      <c r="AU108" s="12" t="s">
        <v>80</v>
      </c>
      <c r="AY108" s="12" t="s">
        <v>155</v>
      </c>
      <c r="BE108" s="99">
        <f>IF(O108="základní",K108,0)</f>
        <v>5096</v>
      </c>
      <c r="BF108" s="99">
        <f>IF(O108="snížená",K108,0)</f>
        <v>0</v>
      </c>
      <c r="BG108" s="99">
        <f>IF(O108="zákl. přenesená",K108,0)</f>
        <v>0</v>
      </c>
      <c r="BH108" s="99">
        <f>IF(O108="sníž. přenesená",K108,0)</f>
        <v>0</v>
      </c>
      <c r="BI108" s="99">
        <f>IF(O108="nulová",K108,0)</f>
        <v>0</v>
      </c>
      <c r="BJ108" s="12" t="s">
        <v>80</v>
      </c>
      <c r="BK108" s="99">
        <f>ROUND(P108*H108,2)</f>
        <v>5096</v>
      </c>
      <c r="BL108" s="12" t="s">
        <v>162</v>
      </c>
      <c r="BM108" s="12" t="s">
        <v>1572</v>
      </c>
    </row>
    <row r="109" spans="2:65" s="1" customFormat="1" ht="28.8">
      <c r="B109" s="30"/>
      <c r="C109" s="31"/>
      <c r="D109" s="198" t="s">
        <v>164</v>
      </c>
      <c r="E109" s="31"/>
      <c r="F109" s="199" t="s">
        <v>1573</v>
      </c>
      <c r="G109" s="31"/>
      <c r="H109" s="31"/>
      <c r="I109" s="112"/>
      <c r="J109" s="112"/>
      <c r="K109" s="31"/>
      <c r="L109" s="31"/>
      <c r="M109" s="32"/>
      <c r="N109" s="200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6"/>
      <c r="AT109" s="12" t="s">
        <v>164</v>
      </c>
      <c r="AU109" s="12" t="s">
        <v>80</v>
      </c>
    </row>
    <row r="110" spans="2:65" s="1" customFormat="1" ht="22.5" customHeight="1">
      <c r="B110" s="30"/>
      <c r="C110" s="186" t="s">
        <v>214</v>
      </c>
      <c r="D110" s="186" t="s">
        <v>157</v>
      </c>
      <c r="E110" s="187" t="s">
        <v>1574</v>
      </c>
      <c r="F110" s="188" t="s">
        <v>1575</v>
      </c>
      <c r="G110" s="189" t="s">
        <v>169</v>
      </c>
      <c r="H110" s="190">
        <v>1</v>
      </c>
      <c r="I110" s="191"/>
      <c r="J110" s="191">
        <v>6125</v>
      </c>
      <c r="K110" s="192">
        <f>ROUND(P110*H110,2)</f>
        <v>6125</v>
      </c>
      <c r="L110" s="188" t="s">
        <v>161</v>
      </c>
      <c r="M110" s="32"/>
      <c r="N110" s="193" t="s">
        <v>1</v>
      </c>
      <c r="O110" s="194" t="s">
        <v>41</v>
      </c>
      <c r="P110" s="195">
        <f>I110+J110</f>
        <v>6125</v>
      </c>
      <c r="Q110" s="195">
        <f>ROUND(I110*H110,2)</f>
        <v>0</v>
      </c>
      <c r="R110" s="195">
        <f>ROUND(J110*H110,2)</f>
        <v>6125</v>
      </c>
      <c r="S110" s="55"/>
      <c r="T110" s="196">
        <f>S110*H110</f>
        <v>0</v>
      </c>
      <c r="U110" s="196">
        <v>0</v>
      </c>
      <c r="V110" s="196">
        <f>U110*H110</f>
        <v>0</v>
      </c>
      <c r="W110" s="196">
        <v>0</v>
      </c>
      <c r="X110" s="196">
        <f>W110*H110</f>
        <v>0</v>
      </c>
      <c r="Y110" s="197" t="s">
        <v>1</v>
      </c>
      <c r="AR110" s="12" t="s">
        <v>162</v>
      </c>
      <c r="AT110" s="12" t="s">
        <v>157</v>
      </c>
      <c r="AU110" s="12" t="s">
        <v>80</v>
      </c>
      <c r="AY110" s="12" t="s">
        <v>155</v>
      </c>
      <c r="BE110" s="99">
        <f>IF(O110="základní",K110,0)</f>
        <v>6125</v>
      </c>
      <c r="BF110" s="99">
        <f>IF(O110="snížená",K110,0)</f>
        <v>0</v>
      </c>
      <c r="BG110" s="99">
        <f>IF(O110="zákl. přenesená",K110,0)</f>
        <v>0</v>
      </c>
      <c r="BH110" s="99">
        <f>IF(O110="sníž. přenesená",K110,0)</f>
        <v>0</v>
      </c>
      <c r="BI110" s="99">
        <f>IF(O110="nulová",K110,0)</f>
        <v>0</v>
      </c>
      <c r="BJ110" s="12" t="s">
        <v>80</v>
      </c>
      <c r="BK110" s="99">
        <f>ROUND(P110*H110,2)</f>
        <v>6125</v>
      </c>
      <c r="BL110" s="12" t="s">
        <v>162</v>
      </c>
      <c r="BM110" s="12" t="s">
        <v>1576</v>
      </c>
    </row>
    <row r="111" spans="2:65" s="1" customFormat="1" ht="28.8">
      <c r="B111" s="30"/>
      <c r="C111" s="31"/>
      <c r="D111" s="198" t="s">
        <v>164</v>
      </c>
      <c r="E111" s="31"/>
      <c r="F111" s="199" t="s">
        <v>1577</v>
      </c>
      <c r="G111" s="31"/>
      <c r="H111" s="31"/>
      <c r="I111" s="112"/>
      <c r="J111" s="112"/>
      <c r="K111" s="31"/>
      <c r="L111" s="31"/>
      <c r="M111" s="32"/>
      <c r="N111" s="200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6"/>
      <c r="AT111" s="12" t="s">
        <v>164</v>
      </c>
      <c r="AU111" s="12" t="s">
        <v>80</v>
      </c>
    </row>
    <row r="112" spans="2:65" s="1" customFormat="1" ht="22.5" customHeight="1">
      <c r="B112" s="30"/>
      <c r="C112" s="186" t="s">
        <v>219</v>
      </c>
      <c r="D112" s="186" t="s">
        <v>157</v>
      </c>
      <c r="E112" s="187" t="s">
        <v>1578</v>
      </c>
      <c r="F112" s="188" t="s">
        <v>1579</v>
      </c>
      <c r="G112" s="189" t="s">
        <v>169</v>
      </c>
      <c r="H112" s="190">
        <v>1</v>
      </c>
      <c r="I112" s="191"/>
      <c r="J112" s="191">
        <v>3017</v>
      </c>
      <c r="K112" s="192">
        <f>ROUND(P112*H112,2)</f>
        <v>3017</v>
      </c>
      <c r="L112" s="188" t="s">
        <v>161</v>
      </c>
      <c r="M112" s="32"/>
      <c r="N112" s="193" t="s">
        <v>1</v>
      </c>
      <c r="O112" s="194" t="s">
        <v>41</v>
      </c>
      <c r="P112" s="195">
        <f>I112+J112</f>
        <v>3017</v>
      </c>
      <c r="Q112" s="195">
        <f>ROUND(I112*H112,2)</f>
        <v>0</v>
      </c>
      <c r="R112" s="195">
        <f>ROUND(J112*H112,2)</f>
        <v>3017</v>
      </c>
      <c r="S112" s="55"/>
      <c r="T112" s="196">
        <f>S112*H112</f>
        <v>0</v>
      </c>
      <c r="U112" s="196">
        <v>0</v>
      </c>
      <c r="V112" s="196">
        <f>U112*H112</f>
        <v>0</v>
      </c>
      <c r="W112" s="196">
        <v>0</v>
      </c>
      <c r="X112" s="196">
        <f>W112*H112</f>
        <v>0</v>
      </c>
      <c r="Y112" s="197" t="s">
        <v>1</v>
      </c>
      <c r="AR112" s="12" t="s">
        <v>162</v>
      </c>
      <c r="AT112" s="12" t="s">
        <v>157</v>
      </c>
      <c r="AU112" s="12" t="s">
        <v>80</v>
      </c>
      <c r="AY112" s="12" t="s">
        <v>155</v>
      </c>
      <c r="BE112" s="99">
        <f>IF(O112="základní",K112,0)</f>
        <v>3017</v>
      </c>
      <c r="BF112" s="99">
        <f>IF(O112="snížená",K112,0)</f>
        <v>0</v>
      </c>
      <c r="BG112" s="99">
        <f>IF(O112="zákl. přenesená",K112,0)</f>
        <v>0</v>
      </c>
      <c r="BH112" s="99">
        <f>IF(O112="sníž. přenesená",K112,0)</f>
        <v>0</v>
      </c>
      <c r="BI112" s="99">
        <f>IF(O112="nulová",K112,0)</f>
        <v>0</v>
      </c>
      <c r="BJ112" s="12" t="s">
        <v>80</v>
      </c>
      <c r="BK112" s="99">
        <f>ROUND(P112*H112,2)</f>
        <v>3017</v>
      </c>
      <c r="BL112" s="12" t="s">
        <v>162</v>
      </c>
      <c r="BM112" s="12" t="s">
        <v>1580</v>
      </c>
    </row>
    <row r="113" spans="2:65" s="1" customFormat="1" ht="28.8">
      <c r="B113" s="30"/>
      <c r="C113" s="31"/>
      <c r="D113" s="198" t="s">
        <v>164</v>
      </c>
      <c r="E113" s="31"/>
      <c r="F113" s="199" t="s">
        <v>1581</v>
      </c>
      <c r="G113" s="31"/>
      <c r="H113" s="31"/>
      <c r="I113" s="112"/>
      <c r="J113" s="112"/>
      <c r="K113" s="31"/>
      <c r="L113" s="31"/>
      <c r="M113" s="32"/>
      <c r="N113" s="200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6"/>
      <c r="AT113" s="12" t="s">
        <v>164</v>
      </c>
      <c r="AU113" s="12" t="s">
        <v>80</v>
      </c>
    </row>
    <row r="114" spans="2:65" s="1" customFormat="1" ht="22.5" customHeight="1">
      <c r="B114" s="30"/>
      <c r="C114" s="186" t="s">
        <v>224</v>
      </c>
      <c r="D114" s="186" t="s">
        <v>157</v>
      </c>
      <c r="E114" s="187" t="s">
        <v>1582</v>
      </c>
      <c r="F114" s="188" t="s">
        <v>1583</v>
      </c>
      <c r="G114" s="189" t="s">
        <v>169</v>
      </c>
      <c r="H114" s="190">
        <v>1</v>
      </c>
      <c r="I114" s="191"/>
      <c r="J114" s="191">
        <v>7085</v>
      </c>
      <c r="K114" s="192">
        <f>ROUND(P114*H114,2)</f>
        <v>7085</v>
      </c>
      <c r="L114" s="188" t="s">
        <v>161</v>
      </c>
      <c r="M114" s="32"/>
      <c r="N114" s="193" t="s">
        <v>1</v>
      </c>
      <c r="O114" s="194" t="s">
        <v>41</v>
      </c>
      <c r="P114" s="195">
        <f>I114+J114</f>
        <v>7085</v>
      </c>
      <c r="Q114" s="195">
        <f>ROUND(I114*H114,2)</f>
        <v>0</v>
      </c>
      <c r="R114" s="195">
        <f>ROUND(J114*H114,2)</f>
        <v>7085</v>
      </c>
      <c r="S114" s="55"/>
      <c r="T114" s="196">
        <f>S114*H114</f>
        <v>0</v>
      </c>
      <c r="U114" s="196">
        <v>0</v>
      </c>
      <c r="V114" s="196">
        <f>U114*H114</f>
        <v>0</v>
      </c>
      <c r="W114" s="196">
        <v>0</v>
      </c>
      <c r="X114" s="196">
        <f>W114*H114</f>
        <v>0</v>
      </c>
      <c r="Y114" s="197" t="s">
        <v>1</v>
      </c>
      <c r="AR114" s="12" t="s">
        <v>162</v>
      </c>
      <c r="AT114" s="12" t="s">
        <v>157</v>
      </c>
      <c r="AU114" s="12" t="s">
        <v>80</v>
      </c>
      <c r="AY114" s="12" t="s">
        <v>155</v>
      </c>
      <c r="BE114" s="99">
        <f>IF(O114="základní",K114,0)</f>
        <v>7085</v>
      </c>
      <c r="BF114" s="99">
        <f>IF(O114="snížená",K114,0)</f>
        <v>0</v>
      </c>
      <c r="BG114" s="99">
        <f>IF(O114="zákl. přenesená",K114,0)</f>
        <v>0</v>
      </c>
      <c r="BH114" s="99">
        <f>IF(O114="sníž. přenesená",K114,0)</f>
        <v>0</v>
      </c>
      <c r="BI114" s="99">
        <f>IF(O114="nulová",K114,0)</f>
        <v>0</v>
      </c>
      <c r="BJ114" s="12" t="s">
        <v>80</v>
      </c>
      <c r="BK114" s="99">
        <f>ROUND(P114*H114,2)</f>
        <v>7085</v>
      </c>
      <c r="BL114" s="12" t="s">
        <v>162</v>
      </c>
      <c r="BM114" s="12" t="s">
        <v>1584</v>
      </c>
    </row>
    <row r="115" spans="2:65" s="1" customFormat="1" ht="28.8">
      <c r="B115" s="30"/>
      <c r="C115" s="31"/>
      <c r="D115" s="198" t="s">
        <v>164</v>
      </c>
      <c r="E115" s="31"/>
      <c r="F115" s="199" t="s">
        <v>1585</v>
      </c>
      <c r="G115" s="31"/>
      <c r="H115" s="31"/>
      <c r="I115" s="112"/>
      <c r="J115" s="112"/>
      <c r="K115" s="31"/>
      <c r="L115" s="31"/>
      <c r="M115" s="32"/>
      <c r="N115" s="200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6"/>
      <c r="AT115" s="12" t="s">
        <v>164</v>
      </c>
      <c r="AU115" s="12" t="s">
        <v>80</v>
      </c>
    </row>
    <row r="116" spans="2:65" s="1" customFormat="1" ht="22.5" customHeight="1">
      <c r="B116" s="30"/>
      <c r="C116" s="186" t="s">
        <v>229</v>
      </c>
      <c r="D116" s="186" t="s">
        <v>157</v>
      </c>
      <c r="E116" s="187" t="s">
        <v>1586</v>
      </c>
      <c r="F116" s="188" t="s">
        <v>1587</v>
      </c>
      <c r="G116" s="189" t="s">
        <v>169</v>
      </c>
      <c r="H116" s="190">
        <v>1</v>
      </c>
      <c r="I116" s="191"/>
      <c r="J116" s="191">
        <v>327</v>
      </c>
      <c r="K116" s="192">
        <f>ROUND(P116*H116,2)</f>
        <v>327</v>
      </c>
      <c r="L116" s="188" t="s">
        <v>161</v>
      </c>
      <c r="M116" s="32"/>
      <c r="N116" s="193" t="s">
        <v>1</v>
      </c>
      <c r="O116" s="194" t="s">
        <v>41</v>
      </c>
      <c r="P116" s="195">
        <f>I116+J116</f>
        <v>327</v>
      </c>
      <c r="Q116" s="195">
        <f>ROUND(I116*H116,2)</f>
        <v>0</v>
      </c>
      <c r="R116" s="195">
        <f>ROUND(J116*H116,2)</f>
        <v>327</v>
      </c>
      <c r="S116" s="55"/>
      <c r="T116" s="196">
        <f>S116*H116</f>
        <v>0</v>
      </c>
      <c r="U116" s="196">
        <v>0</v>
      </c>
      <c r="V116" s="196">
        <f>U116*H116</f>
        <v>0</v>
      </c>
      <c r="W116" s="196">
        <v>0</v>
      </c>
      <c r="X116" s="196">
        <f>W116*H116</f>
        <v>0</v>
      </c>
      <c r="Y116" s="197" t="s">
        <v>1</v>
      </c>
      <c r="AR116" s="12" t="s">
        <v>162</v>
      </c>
      <c r="AT116" s="12" t="s">
        <v>157</v>
      </c>
      <c r="AU116" s="12" t="s">
        <v>80</v>
      </c>
      <c r="AY116" s="12" t="s">
        <v>155</v>
      </c>
      <c r="BE116" s="99">
        <f>IF(O116="základní",K116,0)</f>
        <v>327</v>
      </c>
      <c r="BF116" s="99">
        <f>IF(O116="snížená",K116,0)</f>
        <v>0</v>
      </c>
      <c r="BG116" s="99">
        <f>IF(O116="zákl. přenesená",K116,0)</f>
        <v>0</v>
      </c>
      <c r="BH116" s="99">
        <f>IF(O116="sníž. přenesená",K116,0)</f>
        <v>0</v>
      </c>
      <c r="BI116" s="99">
        <f>IF(O116="nulová",K116,0)</f>
        <v>0</v>
      </c>
      <c r="BJ116" s="12" t="s">
        <v>80</v>
      </c>
      <c r="BK116" s="99">
        <f>ROUND(P116*H116,2)</f>
        <v>327</v>
      </c>
      <c r="BL116" s="12" t="s">
        <v>162</v>
      </c>
      <c r="BM116" s="12" t="s">
        <v>1588</v>
      </c>
    </row>
    <row r="117" spans="2:65" s="1" customFormat="1">
      <c r="B117" s="30"/>
      <c r="C117" s="31"/>
      <c r="D117" s="198" t="s">
        <v>164</v>
      </c>
      <c r="E117" s="31"/>
      <c r="F117" s="199" t="s">
        <v>1589</v>
      </c>
      <c r="G117" s="31"/>
      <c r="H117" s="31"/>
      <c r="I117" s="112"/>
      <c r="J117" s="112"/>
      <c r="K117" s="31"/>
      <c r="L117" s="31"/>
      <c r="M117" s="32"/>
      <c r="N117" s="200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6"/>
      <c r="AT117" s="12" t="s">
        <v>164</v>
      </c>
      <c r="AU117" s="12" t="s">
        <v>80</v>
      </c>
    </row>
    <row r="118" spans="2:65" s="1" customFormat="1" ht="22.5" customHeight="1">
      <c r="B118" s="30"/>
      <c r="C118" s="186" t="s">
        <v>234</v>
      </c>
      <c r="D118" s="186" t="s">
        <v>157</v>
      </c>
      <c r="E118" s="187" t="s">
        <v>1590</v>
      </c>
      <c r="F118" s="188" t="s">
        <v>1591</v>
      </c>
      <c r="G118" s="189" t="s">
        <v>169</v>
      </c>
      <c r="H118" s="190">
        <v>1</v>
      </c>
      <c r="I118" s="191"/>
      <c r="J118" s="191">
        <v>1568</v>
      </c>
      <c r="K118" s="192">
        <f>ROUND(P118*H118,2)</f>
        <v>1568</v>
      </c>
      <c r="L118" s="188" t="s">
        <v>161</v>
      </c>
      <c r="M118" s="32"/>
      <c r="N118" s="193" t="s">
        <v>1</v>
      </c>
      <c r="O118" s="194" t="s">
        <v>41</v>
      </c>
      <c r="P118" s="195">
        <f>I118+J118</f>
        <v>1568</v>
      </c>
      <c r="Q118" s="195">
        <f>ROUND(I118*H118,2)</f>
        <v>0</v>
      </c>
      <c r="R118" s="195">
        <f>ROUND(J118*H118,2)</f>
        <v>1568</v>
      </c>
      <c r="S118" s="55"/>
      <c r="T118" s="196">
        <f>S118*H118</f>
        <v>0</v>
      </c>
      <c r="U118" s="196">
        <v>0</v>
      </c>
      <c r="V118" s="196">
        <f>U118*H118</f>
        <v>0</v>
      </c>
      <c r="W118" s="196">
        <v>0</v>
      </c>
      <c r="X118" s="196">
        <f>W118*H118</f>
        <v>0</v>
      </c>
      <c r="Y118" s="197" t="s">
        <v>1</v>
      </c>
      <c r="AR118" s="12" t="s">
        <v>162</v>
      </c>
      <c r="AT118" s="12" t="s">
        <v>157</v>
      </c>
      <c r="AU118" s="12" t="s">
        <v>80</v>
      </c>
      <c r="AY118" s="12" t="s">
        <v>155</v>
      </c>
      <c r="BE118" s="99">
        <f>IF(O118="základní",K118,0)</f>
        <v>1568</v>
      </c>
      <c r="BF118" s="99">
        <f>IF(O118="snížená",K118,0)</f>
        <v>0</v>
      </c>
      <c r="BG118" s="99">
        <f>IF(O118="zákl. přenesená",K118,0)</f>
        <v>0</v>
      </c>
      <c r="BH118" s="99">
        <f>IF(O118="sníž. přenesená",K118,0)</f>
        <v>0</v>
      </c>
      <c r="BI118" s="99">
        <f>IF(O118="nulová",K118,0)</f>
        <v>0</v>
      </c>
      <c r="BJ118" s="12" t="s">
        <v>80</v>
      </c>
      <c r="BK118" s="99">
        <f>ROUND(P118*H118,2)</f>
        <v>1568</v>
      </c>
      <c r="BL118" s="12" t="s">
        <v>162</v>
      </c>
      <c r="BM118" s="12" t="s">
        <v>1592</v>
      </c>
    </row>
    <row r="119" spans="2:65" s="1" customFormat="1">
      <c r="B119" s="30"/>
      <c r="C119" s="31"/>
      <c r="D119" s="198" t="s">
        <v>164</v>
      </c>
      <c r="E119" s="31"/>
      <c r="F119" s="199" t="s">
        <v>1591</v>
      </c>
      <c r="G119" s="31"/>
      <c r="H119" s="31"/>
      <c r="I119" s="112"/>
      <c r="J119" s="112"/>
      <c r="K119" s="31"/>
      <c r="L119" s="31"/>
      <c r="M119" s="32"/>
      <c r="N119" s="200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6"/>
      <c r="AT119" s="12" t="s">
        <v>164</v>
      </c>
      <c r="AU119" s="12" t="s">
        <v>80</v>
      </c>
    </row>
    <row r="120" spans="2:65" s="1" customFormat="1" ht="22.5" customHeight="1">
      <c r="B120" s="30"/>
      <c r="C120" s="186" t="s">
        <v>239</v>
      </c>
      <c r="D120" s="186" t="s">
        <v>157</v>
      </c>
      <c r="E120" s="187" t="s">
        <v>1593</v>
      </c>
      <c r="F120" s="188" t="s">
        <v>1594</v>
      </c>
      <c r="G120" s="189" t="s">
        <v>169</v>
      </c>
      <c r="H120" s="190">
        <v>1</v>
      </c>
      <c r="I120" s="191"/>
      <c r="J120" s="191">
        <v>2519</v>
      </c>
      <c r="K120" s="192">
        <f>ROUND(P120*H120,2)</f>
        <v>2519</v>
      </c>
      <c r="L120" s="188" t="s">
        <v>161</v>
      </c>
      <c r="M120" s="32"/>
      <c r="N120" s="193" t="s">
        <v>1</v>
      </c>
      <c r="O120" s="194" t="s">
        <v>41</v>
      </c>
      <c r="P120" s="195">
        <f>I120+J120</f>
        <v>2519</v>
      </c>
      <c r="Q120" s="195">
        <f>ROUND(I120*H120,2)</f>
        <v>0</v>
      </c>
      <c r="R120" s="195">
        <f>ROUND(J120*H120,2)</f>
        <v>2519</v>
      </c>
      <c r="S120" s="55"/>
      <c r="T120" s="196">
        <f>S120*H120</f>
        <v>0</v>
      </c>
      <c r="U120" s="196">
        <v>0</v>
      </c>
      <c r="V120" s="196">
        <f>U120*H120</f>
        <v>0</v>
      </c>
      <c r="W120" s="196">
        <v>0</v>
      </c>
      <c r="X120" s="196">
        <f>W120*H120</f>
        <v>0</v>
      </c>
      <c r="Y120" s="197" t="s">
        <v>1</v>
      </c>
      <c r="AR120" s="12" t="s">
        <v>162</v>
      </c>
      <c r="AT120" s="12" t="s">
        <v>157</v>
      </c>
      <c r="AU120" s="12" t="s">
        <v>80</v>
      </c>
      <c r="AY120" s="12" t="s">
        <v>155</v>
      </c>
      <c r="BE120" s="99">
        <f>IF(O120="základní",K120,0)</f>
        <v>2519</v>
      </c>
      <c r="BF120" s="99">
        <f>IF(O120="snížená",K120,0)</f>
        <v>0</v>
      </c>
      <c r="BG120" s="99">
        <f>IF(O120="zákl. přenesená",K120,0)</f>
        <v>0</v>
      </c>
      <c r="BH120" s="99">
        <f>IF(O120="sníž. přenesená",K120,0)</f>
        <v>0</v>
      </c>
      <c r="BI120" s="99">
        <f>IF(O120="nulová",K120,0)</f>
        <v>0</v>
      </c>
      <c r="BJ120" s="12" t="s">
        <v>80</v>
      </c>
      <c r="BK120" s="99">
        <f>ROUND(P120*H120,2)</f>
        <v>2519</v>
      </c>
      <c r="BL120" s="12" t="s">
        <v>162</v>
      </c>
      <c r="BM120" s="12" t="s">
        <v>1595</v>
      </c>
    </row>
    <row r="121" spans="2:65" s="1" customFormat="1">
      <c r="B121" s="30"/>
      <c r="C121" s="31"/>
      <c r="D121" s="198" t="s">
        <v>164</v>
      </c>
      <c r="E121" s="31"/>
      <c r="F121" s="199" t="s">
        <v>1594</v>
      </c>
      <c r="G121" s="31"/>
      <c r="H121" s="31"/>
      <c r="I121" s="112"/>
      <c r="J121" s="112"/>
      <c r="K121" s="31"/>
      <c r="L121" s="31"/>
      <c r="M121" s="32"/>
      <c r="N121" s="200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6"/>
      <c r="AT121" s="12" t="s">
        <v>164</v>
      </c>
      <c r="AU121" s="12" t="s">
        <v>80</v>
      </c>
    </row>
    <row r="122" spans="2:65" s="1" customFormat="1" ht="22.5" customHeight="1">
      <c r="B122" s="30"/>
      <c r="C122" s="186" t="s">
        <v>244</v>
      </c>
      <c r="D122" s="186" t="s">
        <v>157</v>
      </c>
      <c r="E122" s="187" t="s">
        <v>1596</v>
      </c>
      <c r="F122" s="188" t="s">
        <v>1597</v>
      </c>
      <c r="G122" s="189" t="s">
        <v>169</v>
      </c>
      <c r="H122" s="190">
        <v>1</v>
      </c>
      <c r="I122" s="191"/>
      <c r="J122" s="191">
        <v>3116</v>
      </c>
      <c r="K122" s="192">
        <f>ROUND(P122*H122,2)</f>
        <v>3116</v>
      </c>
      <c r="L122" s="188" t="s">
        <v>161</v>
      </c>
      <c r="M122" s="32"/>
      <c r="N122" s="193" t="s">
        <v>1</v>
      </c>
      <c r="O122" s="194" t="s">
        <v>41</v>
      </c>
      <c r="P122" s="195">
        <f>I122+J122</f>
        <v>3116</v>
      </c>
      <c r="Q122" s="195">
        <f>ROUND(I122*H122,2)</f>
        <v>0</v>
      </c>
      <c r="R122" s="195">
        <f>ROUND(J122*H122,2)</f>
        <v>3116</v>
      </c>
      <c r="S122" s="55"/>
      <c r="T122" s="196">
        <f>S122*H122</f>
        <v>0</v>
      </c>
      <c r="U122" s="196">
        <v>0</v>
      </c>
      <c r="V122" s="196">
        <f>U122*H122</f>
        <v>0</v>
      </c>
      <c r="W122" s="196">
        <v>0</v>
      </c>
      <c r="X122" s="196">
        <f>W122*H122</f>
        <v>0</v>
      </c>
      <c r="Y122" s="197" t="s">
        <v>1</v>
      </c>
      <c r="AR122" s="12" t="s">
        <v>162</v>
      </c>
      <c r="AT122" s="12" t="s">
        <v>157</v>
      </c>
      <c r="AU122" s="12" t="s">
        <v>80</v>
      </c>
      <c r="AY122" s="12" t="s">
        <v>155</v>
      </c>
      <c r="BE122" s="99">
        <f>IF(O122="základní",K122,0)</f>
        <v>3116</v>
      </c>
      <c r="BF122" s="99">
        <f>IF(O122="snížená",K122,0)</f>
        <v>0</v>
      </c>
      <c r="BG122" s="99">
        <f>IF(O122="zákl. přenesená",K122,0)</f>
        <v>0</v>
      </c>
      <c r="BH122" s="99">
        <f>IF(O122="sníž. přenesená",K122,0)</f>
        <v>0</v>
      </c>
      <c r="BI122" s="99">
        <f>IF(O122="nulová",K122,0)</f>
        <v>0</v>
      </c>
      <c r="BJ122" s="12" t="s">
        <v>80</v>
      </c>
      <c r="BK122" s="99">
        <f>ROUND(P122*H122,2)</f>
        <v>3116</v>
      </c>
      <c r="BL122" s="12" t="s">
        <v>162</v>
      </c>
      <c r="BM122" s="12" t="s">
        <v>1598</v>
      </c>
    </row>
    <row r="123" spans="2:65" s="1" customFormat="1">
      <c r="B123" s="30"/>
      <c r="C123" s="31"/>
      <c r="D123" s="198" t="s">
        <v>164</v>
      </c>
      <c r="E123" s="31"/>
      <c r="F123" s="199" t="s">
        <v>1597</v>
      </c>
      <c r="G123" s="31"/>
      <c r="H123" s="31"/>
      <c r="I123" s="112"/>
      <c r="J123" s="112"/>
      <c r="K123" s="31"/>
      <c r="L123" s="31"/>
      <c r="M123" s="32"/>
      <c r="N123" s="200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6"/>
      <c r="AT123" s="12" t="s">
        <v>164</v>
      </c>
      <c r="AU123" s="12" t="s">
        <v>80</v>
      </c>
    </row>
    <row r="124" spans="2:65" s="1" customFormat="1" ht="22.5" customHeight="1">
      <c r="B124" s="30"/>
      <c r="C124" s="186" t="s">
        <v>9</v>
      </c>
      <c r="D124" s="186" t="s">
        <v>157</v>
      </c>
      <c r="E124" s="187" t="s">
        <v>1599</v>
      </c>
      <c r="F124" s="188" t="s">
        <v>1600</v>
      </c>
      <c r="G124" s="189" t="s">
        <v>169</v>
      </c>
      <c r="H124" s="190">
        <v>1</v>
      </c>
      <c r="I124" s="191"/>
      <c r="J124" s="191">
        <v>3567</v>
      </c>
      <c r="K124" s="192">
        <f>ROUND(P124*H124,2)</f>
        <v>3567</v>
      </c>
      <c r="L124" s="188" t="s">
        <v>161</v>
      </c>
      <c r="M124" s="32"/>
      <c r="N124" s="193" t="s">
        <v>1</v>
      </c>
      <c r="O124" s="194" t="s">
        <v>41</v>
      </c>
      <c r="P124" s="195">
        <f>I124+J124</f>
        <v>3567</v>
      </c>
      <c r="Q124" s="195">
        <f>ROUND(I124*H124,2)</f>
        <v>0</v>
      </c>
      <c r="R124" s="195">
        <f>ROUND(J124*H124,2)</f>
        <v>3567</v>
      </c>
      <c r="S124" s="55"/>
      <c r="T124" s="196">
        <f>S124*H124</f>
        <v>0</v>
      </c>
      <c r="U124" s="196">
        <v>0</v>
      </c>
      <c r="V124" s="196">
        <f>U124*H124</f>
        <v>0</v>
      </c>
      <c r="W124" s="196">
        <v>0</v>
      </c>
      <c r="X124" s="196">
        <f>W124*H124</f>
        <v>0</v>
      </c>
      <c r="Y124" s="197" t="s">
        <v>1</v>
      </c>
      <c r="AR124" s="12" t="s">
        <v>162</v>
      </c>
      <c r="AT124" s="12" t="s">
        <v>157</v>
      </c>
      <c r="AU124" s="12" t="s">
        <v>80</v>
      </c>
      <c r="AY124" s="12" t="s">
        <v>155</v>
      </c>
      <c r="BE124" s="99">
        <f>IF(O124="základní",K124,0)</f>
        <v>3567</v>
      </c>
      <c r="BF124" s="99">
        <f>IF(O124="snížená",K124,0)</f>
        <v>0</v>
      </c>
      <c r="BG124" s="99">
        <f>IF(O124="zákl. přenesená",K124,0)</f>
        <v>0</v>
      </c>
      <c r="BH124" s="99">
        <f>IF(O124="sníž. přenesená",K124,0)</f>
        <v>0</v>
      </c>
      <c r="BI124" s="99">
        <f>IF(O124="nulová",K124,0)</f>
        <v>0</v>
      </c>
      <c r="BJ124" s="12" t="s">
        <v>80</v>
      </c>
      <c r="BK124" s="99">
        <f>ROUND(P124*H124,2)</f>
        <v>3567</v>
      </c>
      <c r="BL124" s="12" t="s">
        <v>162</v>
      </c>
      <c r="BM124" s="12" t="s">
        <v>1601</v>
      </c>
    </row>
    <row r="125" spans="2:65" s="1" customFormat="1">
      <c r="B125" s="30"/>
      <c r="C125" s="31"/>
      <c r="D125" s="198" t="s">
        <v>164</v>
      </c>
      <c r="E125" s="31"/>
      <c r="F125" s="199" t="s">
        <v>1600</v>
      </c>
      <c r="G125" s="31"/>
      <c r="H125" s="31"/>
      <c r="I125" s="112"/>
      <c r="J125" s="112"/>
      <c r="K125" s="31"/>
      <c r="L125" s="31"/>
      <c r="M125" s="32"/>
      <c r="N125" s="200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6"/>
      <c r="AT125" s="12" t="s">
        <v>164</v>
      </c>
      <c r="AU125" s="12" t="s">
        <v>80</v>
      </c>
    </row>
    <row r="126" spans="2:65" s="1" customFormat="1" ht="22.5" customHeight="1">
      <c r="B126" s="30"/>
      <c r="C126" s="186" t="s">
        <v>253</v>
      </c>
      <c r="D126" s="186" t="s">
        <v>157</v>
      </c>
      <c r="E126" s="187" t="s">
        <v>1602</v>
      </c>
      <c r="F126" s="188" t="s">
        <v>1603</v>
      </c>
      <c r="G126" s="189" t="s">
        <v>169</v>
      </c>
      <c r="H126" s="190">
        <v>1</v>
      </c>
      <c r="I126" s="191"/>
      <c r="J126" s="191">
        <v>4283</v>
      </c>
      <c r="K126" s="192">
        <f>ROUND(P126*H126,2)</f>
        <v>4283</v>
      </c>
      <c r="L126" s="188" t="s">
        <v>161</v>
      </c>
      <c r="M126" s="32"/>
      <c r="N126" s="193" t="s">
        <v>1</v>
      </c>
      <c r="O126" s="194" t="s">
        <v>41</v>
      </c>
      <c r="P126" s="195">
        <f>I126+J126</f>
        <v>4283</v>
      </c>
      <c r="Q126" s="195">
        <f>ROUND(I126*H126,2)</f>
        <v>0</v>
      </c>
      <c r="R126" s="195">
        <f>ROUND(J126*H126,2)</f>
        <v>4283</v>
      </c>
      <c r="S126" s="55"/>
      <c r="T126" s="196">
        <f>S126*H126</f>
        <v>0</v>
      </c>
      <c r="U126" s="196">
        <v>0</v>
      </c>
      <c r="V126" s="196">
        <f>U126*H126</f>
        <v>0</v>
      </c>
      <c r="W126" s="196">
        <v>0</v>
      </c>
      <c r="X126" s="196">
        <f>W126*H126</f>
        <v>0</v>
      </c>
      <c r="Y126" s="197" t="s">
        <v>1</v>
      </c>
      <c r="AR126" s="12" t="s">
        <v>162</v>
      </c>
      <c r="AT126" s="12" t="s">
        <v>157</v>
      </c>
      <c r="AU126" s="12" t="s">
        <v>80</v>
      </c>
      <c r="AY126" s="12" t="s">
        <v>155</v>
      </c>
      <c r="BE126" s="99">
        <f>IF(O126="základní",K126,0)</f>
        <v>4283</v>
      </c>
      <c r="BF126" s="99">
        <f>IF(O126="snížená",K126,0)</f>
        <v>0</v>
      </c>
      <c r="BG126" s="99">
        <f>IF(O126="zákl. přenesená",K126,0)</f>
        <v>0</v>
      </c>
      <c r="BH126" s="99">
        <f>IF(O126="sníž. přenesená",K126,0)</f>
        <v>0</v>
      </c>
      <c r="BI126" s="99">
        <f>IF(O126="nulová",K126,0)</f>
        <v>0</v>
      </c>
      <c r="BJ126" s="12" t="s">
        <v>80</v>
      </c>
      <c r="BK126" s="99">
        <f>ROUND(P126*H126,2)</f>
        <v>4283</v>
      </c>
      <c r="BL126" s="12" t="s">
        <v>162</v>
      </c>
      <c r="BM126" s="12" t="s">
        <v>1604</v>
      </c>
    </row>
    <row r="127" spans="2:65" s="1" customFormat="1">
      <c r="B127" s="30"/>
      <c r="C127" s="31"/>
      <c r="D127" s="198" t="s">
        <v>164</v>
      </c>
      <c r="E127" s="31"/>
      <c r="F127" s="199" t="s">
        <v>1603</v>
      </c>
      <c r="G127" s="31"/>
      <c r="H127" s="31"/>
      <c r="I127" s="112"/>
      <c r="J127" s="112"/>
      <c r="K127" s="31"/>
      <c r="L127" s="31"/>
      <c r="M127" s="32"/>
      <c r="N127" s="200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6"/>
      <c r="AT127" s="12" t="s">
        <v>164</v>
      </c>
      <c r="AU127" s="12" t="s">
        <v>80</v>
      </c>
    </row>
    <row r="128" spans="2:65" s="1" customFormat="1" ht="22.5" customHeight="1">
      <c r="B128" s="30"/>
      <c r="C128" s="186" t="s">
        <v>156</v>
      </c>
      <c r="D128" s="186" t="s">
        <v>157</v>
      </c>
      <c r="E128" s="187" t="s">
        <v>1605</v>
      </c>
      <c r="F128" s="188" t="s">
        <v>1606</v>
      </c>
      <c r="G128" s="189" t="s">
        <v>169</v>
      </c>
      <c r="H128" s="190">
        <v>1</v>
      </c>
      <c r="I128" s="191"/>
      <c r="J128" s="191">
        <v>2176</v>
      </c>
      <c r="K128" s="192">
        <f>ROUND(P128*H128,2)</f>
        <v>2176</v>
      </c>
      <c r="L128" s="188" t="s">
        <v>161</v>
      </c>
      <c r="M128" s="32"/>
      <c r="N128" s="193" t="s">
        <v>1</v>
      </c>
      <c r="O128" s="194" t="s">
        <v>41</v>
      </c>
      <c r="P128" s="195">
        <f>I128+J128</f>
        <v>2176</v>
      </c>
      <c r="Q128" s="195">
        <f>ROUND(I128*H128,2)</f>
        <v>0</v>
      </c>
      <c r="R128" s="195">
        <f>ROUND(J128*H128,2)</f>
        <v>2176</v>
      </c>
      <c r="S128" s="55"/>
      <c r="T128" s="196">
        <f>S128*H128</f>
        <v>0</v>
      </c>
      <c r="U128" s="196">
        <v>0</v>
      </c>
      <c r="V128" s="196">
        <f>U128*H128</f>
        <v>0</v>
      </c>
      <c r="W128" s="196">
        <v>0</v>
      </c>
      <c r="X128" s="196">
        <f>W128*H128</f>
        <v>0</v>
      </c>
      <c r="Y128" s="197" t="s">
        <v>1</v>
      </c>
      <c r="AR128" s="12" t="s">
        <v>162</v>
      </c>
      <c r="AT128" s="12" t="s">
        <v>157</v>
      </c>
      <c r="AU128" s="12" t="s">
        <v>80</v>
      </c>
      <c r="AY128" s="12" t="s">
        <v>155</v>
      </c>
      <c r="BE128" s="99">
        <f>IF(O128="základní",K128,0)</f>
        <v>2176</v>
      </c>
      <c r="BF128" s="99">
        <f>IF(O128="snížená",K128,0)</f>
        <v>0</v>
      </c>
      <c r="BG128" s="99">
        <f>IF(O128="zákl. přenesená",K128,0)</f>
        <v>0</v>
      </c>
      <c r="BH128" s="99">
        <f>IF(O128="sníž. přenesená",K128,0)</f>
        <v>0</v>
      </c>
      <c r="BI128" s="99">
        <f>IF(O128="nulová",K128,0)</f>
        <v>0</v>
      </c>
      <c r="BJ128" s="12" t="s">
        <v>80</v>
      </c>
      <c r="BK128" s="99">
        <f>ROUND(P128*H128,2)</f>
        <v>2176</v>
      </c>
      <c r="BL128" s="12" t="s">
        <v>162</v>
      </c>
      <c r="BM128" s="12" t="s">
        <v>1607</v>
      </c>
    </row>
    <row r="129" spans="2:65" s="1" customFormat="1">
      <c r="B129" s="30"/>
      <c r="C129" s="31"/>
      <c r="D129" s="198" t="s">
        <v>164</v>
      </c>
      <c r="E129" s="31"/>
      <c r="F129" s="199" t="s">
        <v>1606</v>
      </c>
      <c r="G129" s="31"/>
      <c r="H129" s="31"/>
      <c r="I129" s="112"/>
      <c r="J129" s="112"/>
      <c r="K129" s="31"/>
      <c r="L129" s="31"/>
      <c r="M129" s="32"/>
      <c r="N129" s="200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6"/>
      <c r="AT129" s="12" t="s">
        <v>164</v>
      </c>
      <c r="AU129" s="12" t="s">
        <v>80</v>
      </c>
    </row>
    <row r="130" spans="2:65" s="1" customFormat="1" ht="22.5" customHeight="1">
      <c r="B130" s="30"/>
      <c r="C130" s="186" t="s">
        <v>166</v>
      </c>
      <c r="D130" s="186" t="s">
        <v>157</v>
      </c>
      <c r="E130" s="187" t="s">
        <v>1608</v>
      </c>
      <c r="F130" s="188" t="s">
        <v>1609</v>
      </c>
      <c r="G130" s="189" t="s">
        <v>169</v>
      </c>
      <c r="H130" s="190">
        <v>1</v>
      </c>
      <c r="I130" s="191"/>
      <c r="J130" s="191">
        <v>4959</v>
      </c>
      <c r="K130" s="192">
        <f>ROUND(P130*H130,2)</f>
        <v>4959</v>
      </c>
      <c r="L130" s="188" t="s">
        <v>161</v>
      </c>
      <c r="M130" s="32"/>
      <c r="N130" s="193" t="s">
        <v>1</v>
      </c>
      <c r="O130" s="194" t="s">
        <v>41</v>
      </c>
      <c r="P130" s="195">
        <f>I130+J130</f>
        <v>4959</v>
      </c>
      <c r="Q130" s="195">
        <f>ROUND(I130*H130,2)</f>
        <v>0</v>
      </c>
      <c r="R130" s="195">
        <f>ROUND(J130*H130,2)</f>
        <v>4959</v>
      </c>
      <c r="S130" s="55"/>
      <c r="T130" s="196">
        <f>S130*H130</f>
        <v>0</v>
      </c>
      <c r="U130" s="196">
        <v>0</v>
      </c>
      <c r="V130" s="196">
        <f>U130*H130</f>
        <v>0</v>
      </c>
      <c r="W130" s="196">
        <v>0</v>
      </c>
      <c r="X130" s="196">
        <f>W130*H130</f>
        <v>0</v>
      </c>
      <c r="Y130" s="197" t="s">
        <v>1</v>
      </c>
      <c r="AR130" s="12" t="s">
        <v>162</v>
      </c>
      <c r="AT130" s="12" t="s">
        <v>157</v>
      </c>
      <c r="AU130" s="12" t="s">
        <v>80</v>
      </c>
      <c r="AY130" s="12" t="s">
        <v>155</v>
      </c>
      <c r="BE130" s="99">
        <f>IF(O130="základní",K130,0)</f>
        <v>4959</v>
      </c>
      <c r="BF130" s="99">
        <f>IF(O130="snížená",K130,0)</f>
        <v>0</v>
      </c>
      <c r="BG130" s="99">
        <f>IF(O130="zákl. přenesená",K130,0)</f>
        <v>0</v>
      </c>
      <c r="BH130" s="99">
        <f>IF(O130="sníž. přenesená",K130,0)</f>
        <v>0</v>
      </c>
      <c r="BI130" s="99">
        <f>IF(O130="nulová",K130,0)</f>
        <v>0</v>
      </c>
      <c r="BJ130" s="12" t="s">
        <v>80</v>
      </c>
      <c r="BK130" s="99">
        <f>ROUND(P130*H130,2)</f>
        <v>4959</v>
      </c>
      <c r="BL130" s="12" t="s">
        <v>162</v>
      </c>
      <c r="BM130" s="12" t="s">
        <v>1610</v>
      </c>
    </row>
    <row r="131" spans="2:65" s="1" customFormat="1">
      <c r="B131" s="30"/>
      <c r="C131" s="31"/>
      <c r="D131" s="198" t="s">
        <v>164</v>
      </c>
      <c r="E131" s="31"/>
      <c r="F131" s="199" t="s">
        <v>1609</v>
      </c>
      <c r="G131" s="31"/>
      <c r="H131" s="31"/>
      <c r="I131" s="112"/>
      <c r="J131" s="112"/>
      <c r="K131" s="31"/>
      <c r="L131" s="31"/>
      <c r="M131" s="32"/>
      <c r="N131" s="200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6"/>
      <c r="AT131" s="12" t="s">
        <v>164</v>
      </c>
      <c r="AU131" s="12" t="s">
        <v>80</v>
      </c>
    </row>
    <row r="132" spans="2:65" s="1" customFormat="1" ht="22.5" customHeight="1">
      <c r="B132" s="30"/>
      <c r="C132" s="186" t="s">
        <v>172</v>
      </c>
      <c r="D132" s="186" t="s">
        <v>157</v>
      </c>
      <c r="E132" s="187" t="s">
        <v>1611</v>
      </c>
      <c r="F132" s="188" t="s">
        <v>1612</v>
      </c>
      <c r="G132" s="189" t="s">
        <v>169</v>
      </c>
      <c r="H132" s="190">
        <v>1</v>
      </c>
      <c r="I132" s="191"/>
      <c r="J132" s="191">
        <v>228</v>
      </c>
      <c r="K132" s="192">
        <f>ROUND(P132*H132,2)</f>
        <v>228</v>
      </c>
      <c r="L132" s="188" t="s">
        <v>161</v>
      </c>
      <c r="M132" s="32"/>
      <c r="N132" s="193" t="s">
        <v>1</v>
      </c>
      <c r="O132" s="194" t="s">
        <v>41</v>
      </c>
      <c r="P132" s="195">
        <f>I132+J132</f>
        <v>228</v>
      </c>
      <c r="Q132" s="195">
        <f>ROUND(I132*H132,2)</f>
        <v>0</v>
      </c>
      <c r="R132" s="195">
        <f>ROUND(J132*H132,2)</f>
        <v>228</v>
      </c>
      <c r="S132" s="55"/>
      <c r="T132" s="196">
        <f>S132*H132</f>
        <v>0</v>
      </c>
      <c r="U132" s="196">
        <v>0</v>
      </c>
      <c r="V132" s="196">
        <f>U132*H132</f>
        <v>0</v>
      </c>
      <c r="W132" s="196">
        <v>0</v>
      </c>
      <c r="X132" s="196">
        <f>W132*H132</f>
        <v>0</v>
      </c>
      <c r="Y132" s="197" t="s">
        <v>1</v>
      </c>
      <c r="AR132" s="12" t="s">
        <v>162</v>
      </c>
      <c r="AT132" s="12" t="s">
        <v>157</v>
      </c>
      <c r="AU132" s="12" t="s">
        <v>80</v>
      </c>
      <c r="AY132" s="12" t="s">
        <v>155</v>
      </c>
      <c r="BE132" s="99">
        <f>IF(O132="základní",K132,0)</f>
        <v>228</v>
      </c>
      <c r="BF132" s="99">
        <f>IF(O132="snížená",K132,0)</f>
        <v>0</v>
      </c>
      <c r="BG132" s="99">
        <f>IF(O132="zákl. přenesená",K132,0)</f>
        <v>0</v>
      </c>
      <c r="BH132" s="99">
        <f>IF(O132="sníž. přenesená",K132,0)</f>
        <v>0</v>
      </c>
      <c r="BI132" s="99">
        <f>IF(O132="nulová",K132,0)</f>
        <v>0</v>
      </c>
      <c r="BJ132" s="12" t="s">
        <v>80</v>
      </c>
      <c r="BK132" s="99">
        <f>ROUND(P132*H132,2)</f>
        <v>228</v>
      </c>
      <c r="BL132" s="12" t="s">
        <v>162</v>
      </c>
      <c r="BM132" s="12" t="s">
        <v>1613</v>
      </c>
    </row>
    <row r="133" spans="2:65" s="1" customFormat="1">
      <c r="B133" s="30"/>
      <c r="C133" s="31"/>
      <c r="D133" s="198" t="s">
        <v>164</v>
      </c>
      <c r="E133" s="31"/>
      <c r="F133" s="199" t="s">
        <v>1612</v>
      </c>
      <c r="G133" s="31"/>
      <c r="H133" s="31"/>
      <c r="I133" s="112"/>
      <c r="J133" s="112"/>
      <c r="K133" s="31"/>
      <c r="L133" s="31"/>
      <c r="M133" s="32"/>
      <c r="N133" s="200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6"/>
      <c r="AT133" s="12" t="s">
        <v>164</v>
      </c>
      <c r="AU133" s="12" t="s">
        <v>80</v>
      </c>
    </row>
    <row r="134" spans="2:65" s="1" customFormat="1" ht="22.5" customHeight="1">
      <c r="B134" s="30"/>
      <c r="C134" s="186" t="s">
        <v>177</v>
      </c>
      <c r="D134" s="186" t="s">
        <v>157</v>
      </c>
      <c r="E134" s="187" t="s">
        <v>1614</v>
      </c>
      <c r="F134" s="188" t="s">
        <v>1615</v>
      </c>
      <c r="G134" s="189" t="s">
        <v>169</v>
      </c>
      <c r="H134" s="190">
        <v>1</v>
      </c>
      <c r="I134" s="191"/>
      <c r="J134" s="191">
        <v>2156</v>
      </c>
      <c r="K134" s="192">
        <f>ROUND(P134*H134,2)</f>
        <v>2156</v>
      </c>
      <c r="L134" s="188" t="s">
        <v>161</v>
      </c>
      <c r="M134" s="32"/>
      <c r="N134" s="193" t="s">
        <v>1</v>
      </c>
      <c r="O134" s="194" t="s">
        <v>41</v>
      </c>
      <c r="P134" s="195">
        <f>I134+J134</f>
        <v>2156</v>
      </c>
      <c r="Q134" s="195">
        <f>ROUND(I134*H134,2)</f>
        <v>0</v>
      </c>
      <c r="R134" s="195">
        <f>ROUND(J134*H134,2)</f>
        <v>2156</v>
      </c>
      <c r="S134" s="55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6">
        <f>W134*H134</f>
        <v>0</v>
      </c>
      <c r="Y134" s="197" t="s">
        <v>1</v>
      </c>
      <c r="AR134" s="12" t="s">
        <v>162</v>
      </c>
      <c r="AT134" s="12" t="s">
        <v>157</v>
      </c>
      <c r="AU134" s="12" t="s">
        <v>80</v>
      </c>
      <c r="AY134" s="12" t="s">
        <v>155</v>
      </c>
      <c r="BE134" s="99">
        <f>IF(O134="základní",K134,0)</f>
        <v>2156</v>
      </c>
      <c r="BF134" s="99">
        <f>IF(O134="snížená",K134,0)</f>
        <v>0</v>
      </c>
      <c r="BG134" s="99">
        <f>IF(O134="zákl. přenesená",K134,0)</f>
        <v>0</v>
      </c>
      <c r="BH134" s="99">
        <f>IF(O134="sníž. přenesená",K134,0)</f>
        <v>0</v>
      </c>
      <c r="BI134" s="99">
        <f>IF(O134="nulová",K134,0)</f>
        <v>0</v>
      </c>
      <c r="BJ134" s="12" t="s">
        <v>80</v>
      </c>
      <c r="BK134" s="99">
        <f>ROUND(P134*H134,2)</f>
        <v>2156</v>
      </c>
      <c r="BL134" s="12" t="s">
        <v>162</v>
      </c>
      <c r="BM134" s="12" t="s">
        <v>1616</v>
      </c>
    </row>
    <row r="135" spans="2:65" s="1" customFormat="1">
      <c r="B135" s="30"/>
      <c r="C135" s="31"/>
      <c r="D135" s="198" t="s">
        <v>164</v>
      </c>
      <c r="E135" s="31"/>
      <c r="F135" s="199" t="s">
        <v>1615</v>
      </c>
      <c r="G135" s="31"/>
      <c r="H135" s="31"/>
      <c r="I135" s="112"/>
      <c r="J135" s="112"/>
      <c r="K135" s="31"/>
      <c r="L135" s="31"/>
      <c r="M135" s="32"/>
      <c r="N135" s="200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6"/>
      <c r="AT135" s="12" t="s">
        <v>164</v>
      </c>
      <c r="AU135" s="12" t="s">
        <v>80</v>
      </c>
    </row>
    <row r="136" spans="2:65" s="1" customFormat="1" ht="22.5" customHeight="1">
      <c r="B136" s="30"/>
      <c r="C136" s="186" t="s">
        <v>8</v>
      </c>
      <c r="D136" s="186" t="s">
        <v>157</v>
      </c>
      <c r="E136" s="187" t="s">
        <v>1617</v>
      </c>
      <c r="F136" s="188" t="s">
        <v>1618</v>
      </c>
      <c r="G136" s="189" t="s">
        <v>169</v>
      </c>
      <c r="H136" s="190">
        <v>1</v>
      </c>
      <c r="I136" s="191"/>
      <c r="J136" s="191">
        <v>1509</v>
      </c>
      <c r="K136" s="192">
        <f>ROUND(P136*H136,2)</f>
        <v>1509</v>
      </c>
      <c r="L136" s="188" t="s">
        <v>161</v>
      </c>
      <c r="M136" s="32"/>
      <c r="N136" s="193" t="s">
        <v>1</v>
      </c>
      <c r="O136" s="194" t="s">
        <v>41</v>
      </c>
      <c r="P136" s="195">
        <f>I136+J136</f>
        <v>1509</v>
      </c>
      <c r="Q136" s="195">
        <f>ROUND(I136*H136,2)</f>
        <v>0</v>
      </c>
      <c r="R136" s="195">
        <f>ROUND(J136*H136,2)</f>
        <v>1509</v>
      </c>
      <c r="S136" s="55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6">
        <f>W136*H136</f>
        <v>0</v>
      </c>
      <c r="Y136" s="197" t="s">
        <v>1</v>
      </c>
      <c r="AR136" s="12" t="s">
        <v>162</v>
      </c>
      <c r="AT136" s="12" t="s">
        <v>157</v>
      </c>
      <c r="AU136" s="12" t="s">
        <v>80</v>
      </c>
      <c r="AY136" s="12" t="s">
        <v>155</v>
      </c>
      <c r="BE136" s="99">
        <f>IF(O136="základní",K136,0)</f>
        <v>1509</v>
      </c>
      <c r="BF136" s="99">
        <f>IF(O136="snížená",K136,0)</f>
        <v>0</v>
      </c>
      <c r="BG136" s="99">
        <f>IF(O136="zákl. přenesená",K136,0)</f>
        <v>0</v>
      </c>
      <c r="BH136" s="99">
        <f>IF(O136="sníž. přenesená",K136,0)</f>
        <v>0</v>
      </c>
      <c r="BI136" s="99">
        <f>IF(O136="nulová",K136,0)</f>
        <v>0</v>
      </c>
      <c r="BJ136" s="12" t="s">
        <v>80</v>
      </c>
      <c r="BK136" s="99">
        <f>ROUND(P136*H136,2)</f>
        <v>1509</v>
      </c>
      <c r="BL136" s="12" t="s">
        <v>162</v>
      </c>
      <c r="BM136" s="12" t="s">
        <v>1619</v>
      </c>
    </row>
    <row r="137" spans="2:65" s="1" customFormat="1">
      <c r="B137" s="30"/>
      <c r="C137" s="31"/>
      <c r="D137" s="198" t="s">
        <v>164</v>
      </c>
      <c r="E137" s="31"/>
      <c r="F137" s="199" t="s">
        <v>1618</v>
      </c>
      <c r="G137" s="31"/>
      <c r="H137" s="31"/>
      <c r="I137" s="112"/>
      <c r="J137" s="112"/>
      <c r="K137" s="31"/>
      <c r="L137" s="31"/>
      <c r="M137" s="32"/>
      <c r="N137" s="200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6"/>
      <c r="AT137" s="12" t="s">
        <v>164</v>
      </c>
      <c r="AU137" s="12" t="s">
        <v>80</v>
      </c>
    </row>
    <row r="138" spans="2:65" s="1" customFormat="1" ht="22.5" customHeight="1">
      <c r="B138" s="30"/>
      <c r="C138" s="186" t="s">
        <v>352</v>
      </c>
      <c r="D138" s="186" t="s">
        <v>157</v>
      </c>
      <c r="E138" s="187" t="s">
        <v>1620</v>
      </c>
      <c r="F138" s="188" t="s">
        <v>1621</v>
      </c>
      <c r="G138" s="189" t="s">
        <v>169</v>
      </c>
      <c r="H138" s="190">
        <v>1</v>
      </c>
      <c r="I138" s="191"/>
      <c r="J138" s="191">
        <v>1323</v>
      </c>
      <c r="K138" s="192">
        <f>ROUND(P138*H138,2)</f>
        <v>1323</v>
      </c>
      <c r="L138" s="188" t="s">
        <v>161</v>
      </c>
      <c r="M138" s="32"/>
      <c r="N138" s="193" t="s">
        <v>1</v>
      </c>
      <c r="O138" s="194" t="s">
        <v>41</v>
      </c>
      <c r="P138" s="195">
        <f>I138+J138</f>
        <v>1323</v>
      </c>
      <c r="Q138" s="195">
        <f>ROUND(I138*H138,2)</f>
        <v>0</v>
      </c>
      <c r="R138" s="195">
        <f>ROUND(J138*H138,2)</f>
        <v>1323</v>
      </c>
      <c r="S138" s="55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6">
        <f>W138*H138</f>
        <v>0</v>
      </c>
      <c r="Y138" s="197" t="s">
        <v>1</v>
      </c>
      <c r="AR138" s="12" t="s">
        <v>162</v>
      </c>
      <c r="AT138" s="12" t="s">
        <v>157</v>
      </c>
      <c r="AU138" s="12" t="s">
        <v>80</v>
      </c>
      <c r="AY138" s="12" t="s">
        <v>155</v>
      </c>
      <c r="BE138" s="99">
        <f>IF(O138="základní",K138,0)</f>
        <v>1323</v>
      </c>
      <c r="BF138" s="99">
        <f>IF(O138="snížená",K138,0)</f>
        <v>0</v>
      </c>
      <c r="BG138" s="99">
        <f>IF(O138="zákl. přenesená",K138,0)</f>
        <v>0</v>
      </c>
      <c r="BH138" s="99">
        <f>IF(O138="sníž. přenesená",K138,0)</f>
        <v>0</v>
      </c>
      <c r="BI138" s="99">
        <f>IF(O138="nulová",K138,0)</f>
        <v>0</v>
      </c>
      <c r="BJ138" s="12" t="s">
        <v>80</v>
      </c>
      <c r="BK138" s="99">
        <f>ROUND(P138*H138,2)</f>
        <v>1323</v>
      </c>
      <c r="BL138" s="12" t="s">
        <v>162</v>
      </c>
      <c r="BM138" s="12" t="s">
        <v>1622</v>
      </c>
    </row>
    <row r="139" spans="2:65" s="1" customFormat="1">
      <c r="B139" s="30"/>
      <c r="C139" s="31"/>
      <c r="D139" s="198" t="s">
        <v>164</v>
      </c>
      <c r="E139" s="31"/>
      <c r="F139" s="199" t="s">
        <v>1621</v>
      </c>
      <c r="G139" s="31"/>
      <c r="H139" s="31"/>
      <c r="I139" s="112"/>
      <c r="J139" s="112"/>
      <c r="K139" s="31"/>
      <c r="L139" s="31"/>
      <c r="M139" s="32"/>
      <c r="N139" s="200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6"/>
      <c r="AT139" s="12" t="s">
        <v>164</v>
      </c>
      <c r="AU139" s="12" t="s">
        <v>80</v>
      </c>
    </row>
    <row r="140" spans="2:65" s="1" customFormat="1" ht="22.5" customHeight="1">
      <c r="B140" s="30"/>
      <c r="C140" s="186" t="s">
        <v>356</v>
      </c>
      <c r="D140" s="186" t="s">
        <v>157</v>
      </c>
      <c r="E140" s="187" t="s">
        <v>1623</v>
      </c>
      <c r="F140" s="188" t="s">
        <v>1624</v>
      </c>
      <c r="G140" s="189" t="s">
        <v>169</v>
      </c>
      <c r="H140" s="190">
        <v>1</v>
      </c>
      <c r="I140" s="191"/>
      <c r="J140" s="191">
        <v>336</v>
      </c>
      <c r="K140" s="192">
        <f>ROUND(P140*H140,2)</f>
        <v>336</v>
      </c>
      <c r="L140" s="188" t="s">
        <v>161</v>
      </c>
      <c r="M140" s="32"/>
      <c r="N140" s="193" t="s">
        <v>1</v>
      </c>
      <c r="O140" s="194" t="s">
        <v>41</v>
      </c>
      <c r="P140" s="195">
        <f>I140+J140</f>
        <v>336</v>
      </c>
      <c r="Q140" s="195">
        <f>ROUND(I140*H140,2)</f>
        <v>0</v>
      </c>
      <c r="R140" s="195">
        <f>ROUND(J140*H140,2)</f>
        <v>336</v>
      </c>
      <c r="S140" s="55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6">
        <f>W140*H140</f>
        <v>0</v>
      </c>
      <c r="Y140" s="197" t="s">
        <v>1</v>
      </c>
      <c r="AR140" s="12" t="s">
        <v>162</v>
      </c>
      <c r="AT140" s="12" t="s">
        <v>157</v>
      </c>
      <c r="AU140" s="12" t="s">
        <v>80</v>
      </c>
      <c r="AY140" s="12" t="s">
        <v>155</v>
      </c>
      <c r="BE140" s="99">
        <f>IF(O140="základní",K140,0)</f>
        <v>336</v>
      </c>
      <c r="BF140" s="99">
        <f>IF(O140="snížená",K140,0)</f>
        <v>0</v>
      </c>
      <c r="BG140" s="99">
        <f>IF(O140="zákl. přenesená",K140,0)</f>
        <v>0</v>
      </c>
      <c r="BH140" s="99">
        <f>IF(O140="sníž. přenesená",K140,0)</f>
        <v>0</v>
      </c>
      <c r="BI140" s="99">
        <f>IF(O140="nulová",K140,0)</f>
        <v>0</v>
      </c>
      <c r="BJ140" s="12" t="s">
        <v>80</v>
      </c>
      <c r="BK140" s="99">
        <f>ROUND(P140*H140,2)</f>
        <v>336</v>
      </c>
      <c r="BL140" s="12" t="s">
        <v>162</v>
      </c>
      <c r="BM140" s="12" t="s">
        <v>1625</v>
      </c>
    </row>
    <row r="141" spans="2:65" s="1" customFormat="1">
      <c r="B141" s="30"/>
      <c r="C141" s="31"/>
      <c r="D141" s="198" t="s">
        <v>164</v>
      </c>
      <c r="E141" s="31"/>
      <c r="F141" s="199" t="s">
        <v>1624</v>
      </c>
      <c r="G141" s="31"/>
      <c r="H141" s="31"/>
      <c r="I141" s="112"/>
      <c r="J141" s="112"/>
      <c r="K141" s="31"/>
      <c r="L141" s="31"/>
      <c r="M141" s="32"/>
      <c r="N141" s="200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6"/>
      <c r="AT141" s="12" t="s">
        <v>164</v>
      </c>
      <c r="AU141" s="12" t="s">
        <v>80</v>
      </c>
    </row>
    <row r="142" spans="2:65" s="1" customFormat="1" ht="22.5" customHeight="1">
      <c r="B142" s="30"/>
      <c r="C142" s="186" t="s">
        <v>360</v>
      </c>
      <c r="D142" s="186" t="s">
        <v>157</v>
      </c>
      <c r="E142" s="187" t="s">
        <v>1626</v>
      </c>
      <c r="F142" s="188" t="s">
        <v>1627</v>
      </c>
      <c r="G142" s="189" t="s">
        <v>169</v>
      </c>
      <c r="H142" s="190">
        <v>1</v>
      </c>
      <c r="I142" s="191"/>
      <c r="J142" s="191">
        <v>376</v>
      </c>
      <c r="K142" s="192">
        <f>ROUND(P142*H142,2)</f>
        <v>376</v>
      </c>
      <c r="L142" s="188" t="s">
        <v>161</v>
      </c>
      <c r="M142" s="32"/>
      <c r="N142" s="193" t="s">
        <v>1</v>
      </c>
      <c r="O142" s="194" t="s">
        <v>41</v>
      </c>
      <c r="P142" s="195">
        <f>I142+J142</f>
        <v>376</v>
      </c>
      <c r="Q142" s="195">
        <f>ROUND(I142*H142,2)</f>
        <v>0</v>
      </c>
      <c r="R142" s="195">
        <f>ROUND(J142*H142,2)</f>
        <v>376</v>
      </c>
      <c r="S142" s="55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6">
        <f>W142*H142</f>
        <v>0</v>
      </c>
      <c r="Y142" s="197" t="s">
        <v>1</v>
      </c>
      <c r="AR142" s="12" t="s">
        <v>162</v>
      </c>
      <c r="AT142" s="12" t="s">
        <v>157</v>
      </c>
      <c r="AU142" s="12" t="s">
        <v>80</v>
      </c>
      <c r="AY142" s="12" t="s">
        <v>155</v>
      </c>
      <c r="BE142" s="99">
        <f>IF(O142="základní",K142,0)</f>
        <v>376</v>
      </c>
      <c r="BF142" s="99">
        <f>IF(O142="snížená",K142,0)</f>
        <v>0</v>
      </c>
      <c r="BG142" s="99">
        <f>IF(O142="zákl. přenesená",K142,0)</f>
        <v>0</v>
      </c>
      <c r="BH142" s="99">
        <f>IF(O142="sníž. přenesená",K142,0)</f>
        <v>0</v>
      </c>
      <c r="BI142" s="99">
        <f>IF(O142="nulová",K142,0)</f>
        <v>0</v>
      </c>
      <c r="BJ142" s="12" t="s">
        <v>80</v>
      </c>
      <c r="BK142" s="99">
        <f>ROUND(P142*H142,2)</f>
        <v>376</v>
      </c>
      <c r="BL142" s="12" t="s">
        <v>162</v>
      </c>
      <c r="BM142" s="12" t="s">
        <v>1628</v>
      </c>
    </row>
    <row r="143" spans="2:65" s="1" customFormat="1">
      <c r="B143" s="30"/>
      <c r="C143" s="31"/>
      <c r="D143" s="198" t="s">
        <v>164</v>
      </c>
      <c r="E143" s="31"/>
      <c r="F143" s="199" t="s">
        <v>1627</v>
      </c>
      <c r="G143" s="31"/>
      <c r="H143" s="31"/>
      <c r="I143" s="112"/>
      <c r="J143" s="112"/>
      <c r="K143" s="31"/>
      <c r="L143" s="31"/>
      <c r="M143" s="32"/>
      <c r="N143" s="200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6"/>
      <c r="AT143" s="12" t="s">
        <v>164</v>
      </c>
      <c r="AU143" s="12" t="s">
        <v>80</v>
      </c>
    </row>
    <row r="144" spans="2:65" s="1" customFormat="1" ht="22.5" customHeight="1">
      <c r="B144" s="30"/>
      <c r="C144" s="186" t="s">
        <v>364</v>
      </c>
      <c r="D144" s="186" t="s">
        <v>157</v>
      </c>
      <c r="E144" s="187" t="s">
        <v>1629</v>
      </c>
      <c r="F144" s="188" t="s">
        <v>1630</v>
      </c>
      <c r="G144" s="189" t="s">
        <v>169</v>
      </c>
      <c r="H144" s="190">
        <v>1</v>
      </c>
      <c r="I144" s="191"/>
      <c r="J144" s="191">
        <v>928</v>
      </c>
      <c r="K144" s="192">
        <f>ROUND(P144*H144,2)</f>
        <v>928</v>
      </c>
      <c r="L144" s="188" t="s">
        <v>161</v>
      </c>
      <c r="M144" s="32"/>
      <c r="N144" s="193" t="s">
        <v>1</v>
      </c>
      <c r="O144" s="194" t="s">
        <v>41</v>
      </c>
      <c r="P144" s="195">
        <f>I144+J144</f>
        <v>928</v>
      </c>
      <c r="Q144" s="195">
        <f>ROUND(I144*H144,2)</f>
        <v>0</v>
      </c>
      <c r="R144" s="195">
        <f>ROUND(J144*H144,2)</f>
        <v>928</v>
      </c>
      <c r="S144" s="55"/>
      <c r="T144" s="196">
        <f>S144*H144</f>
        <v>0</v>
      </c>
      <c r="U144" s="196">
        <v>0</v>
      </c>
      <c r="V144" s="196">
        <f>U144*H144</f>
        <v>0</v>
      </c>
      <c r="W144" s="196">
        <v>0</v>
      </c>
      <c r="X144" s="196">
        <f>W144*H144</f>
        <v>0</v>
      </c>
      <c r="Y144" s="197" t="s">
        <v>1</v>
      </c>
      <c r="AR144" s="12" t="s">
        <v>162</v>
      </c>
      <c r="AT144" s="12" t="s">
        <v>157</v>
      </c>
      <c r="AU144" s="12" t="s">
        <v>80</v>
      </c>
      <c r="AY144" s="12" t="s">
        <v>155</v>
      </c>
      <c r="BE144" s="99">
        <f>IF(O144="základní",K144,0)</f>
        <v>928</v>
      </c>
      <c r="BF144" s="99">
        <f>IF(O144="snížená",K144,0)</f>
        <v>0</v>
      </c>
      <c r="BG144" s="99">
        <f>IF(O144="zákl. přenesená",K144,0)</f>
        <v>0</v>
      </c>
      <c r="BH144" s="99">
        <f>IF(O144="sníž. přenesená",K144,0)</f>
        <v>0</v>
      </c>
      <c r="BI144" s="99">
        <f>IF(O144="nulová",K144,0)</f>
        <v>0</v>
      </c>
      <c r="BJ144" s="12" t="s">
        <v>80</v>
      </c>
      <c r="BK144" s="99">
        <f>ROUND(P144*H144,2)</f>
        <v>928</v>
      </c>
      <c r="BL144" s="12" t="s">
        <v>162</v>
      </c>
      <c r="BM144" s="12" t="s">
        <v>1631</v>
      </c>
    </row>
    <row r="145" spans="2:65" s="1" customFormat="1">
      <c r="B145" s="30"/>
      <c r="C145" s="31"/>
      <c r="D145" s="198" t="s">
        <v>164</v>
      </c>
      <c r="E145" s="31"/>
      <c r="F145" s="199" t="s">
        <v>1630</v>
      </c>
      <c r="G145" s="31"/>
      <c r="H145" s="31"/>
      <c r="I145" s="112"/>
      <c r="J145" s="112"/>
      <c r="K145" s="31"/>
      <c r="L145" s="31"/>
      <c r="M145" s="32"/>
      <c r="N145" s="200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6"/>
      <c r="AT145" s="12" t="s">
        <v>164</v>
      </c>
      <c r="AU145" s="12" t="s">
        <v>80</v>
      </c>
    </row>
    <row r="146" spans="2:65" s="1" customFormat="1" ht="22.5" customHeight="1">
      <c r="B146" s="30"/>
      <c r="C146" s="186" t="s">
        <v>368</v>
      </c>
      <c r="D146" s="186" t="s">
        <v>157</v>
      </c>
      <c r="E146" s="187" t="s">
        <v>1632</v>
      </c>
      <c r="F146" s="188" t="s">
        <v>1633</v>
      </c>
      <c r="G146" s="189" t="s">
        <v>169</v>
      </c>
      <c r="H146" s="190">
        <v>1</v>
      </c>
      <c r="I146" s="191"/>
      <c r="J146" s="191">
        <v>235</v>
      </c>
      <c r="K146" s="192">
        <f>ROUND(P146*H146,2)</f>
        <v>235</v>
      </c>
      <c r="L146" s="188" t="s">
        <v>161</v>
      </c>
      <c r="M146" s="32"/>
      <c r="N146" s="193" t="s">
        <v>1</v>
      </c>
      <c r="O146" s="194" t="s">
        <v>41</v>
      </c>
      <c r="P146" s="195">
        <f>I146+J146</f>
        <v>235</v>
      </c>
      <c r="Q146" s="195">
        <f>ROUND(I146*H146,2)</f>
        <v>0</v>
      </c>
      <c r="R146" s="195">
        <f>ROUND(J146*H146,2)</f>
        <v>235</v>
      </c>
      <c r="S146" s="55"/>
      <c r="T146" s="196">
        <f>S146*H146</f>
        <v>0</v>
      </c>
      <c r="U146" s="196">
        <v>0</v>
      </c>
      <c r="V146" s="196">
        <f>U146*H146</f>
        <v>0</v>
      </c>
      <c r="W146" s="196">
        <v>0</v>
      </c>
      <c r="X146" s="196">
        <f>W146*H146</f>
        <v>0</v>
      </c>
      <c r="Y146" s="197" t="s">
        <v>1</v>
      </c>
      <c r="AR146" s="12" t="s">
        <v>162</v>
      </c>
      <c r="AT146" s="12" t="s">
        <v>157</v>
      </c>
      <c r="AU146" s="12" t="s">
        <v>80</v>
      </c>
      <c r="AY146" s="12" t="s">
        <v>155</v>
      </c>
      <c r="BE146" s="99">
        <f>IF(O146="základní",K146,0)</f>
        <v>235</v>
      </c>
      <c r="BF146" s="99">
        <f>IF(O146="snížená",K146,0)</f>
        <v>0</v>
      </c>
      <c r="BG146" s="99">
        <f>IF(O146="zákl. přenesená",K146,0)</f>
        <v>0</v>
      </c>
      <c r="BH146" s="99">
        <f>IF(O146="sníž. přenesená",K146,0)</f>
        <v>0</v>
      </c>
      <c r="BI146" s="99">
        <f>IF(O146="nulová",K146,0)</f>
        <v>0</v>
      </c>
      <c r="BJ146" s="12" t="s">
        <v>80</v>
      </c>
      <c r="BK146" s="99">
        <f>ROUND(P146*H146,2)</f>
        <v>235</v>
      </c>
      <c r="BL146" s="12" t="s">
        <v>162</v>
      </c>
      <c r="BM146" s="12" t="s">
        <v>1634</v>
      </c>
    </row>
    <row r="147" spans="2:65" s="1" customFormat="1">
      <c r="B147" s="30"/>
      <c r="C147" s="31"/>
      <c r="D147" s="198" t="s">
        <v>164</v>
      </c>
      <c r="E147" s="31"/>
      <c r="F147" s="199" t="s">
        <v>1633</v>
      </c>
      <c r="G147" s="31"/>
      <c r="H147" s="31"/>
      <c r="I147" s="112"/>
      <c r="J147" s="112"/>
      <c r="K147" s="31"/>
      <c r="L147" s="31"/>
      <c r="M147" s="32"/>
      <c r="N147" s="200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6"/>
      <c r="AT147" s="12" t="s">
        <v>164</v>
      </c>
      <c r="AU147" s="12" t="s">
        <v>80</v>
      </c>
    </row>
    <row r="148" spans="2:65" s="1" customFormat="1" ht="22.5" customHeight="1">
      <c r="B148" s="30"/>
      <c r="C148" s="186" t="s">
        <v>372</v>
      </c>
      <c r="D148" s="186" t="s">
        <v>157</v>
      </c>
      <c r="E148" s="187" t="s">
        <v>1635</v>
      </c>
      <c r="F148" s="188" t="s">
        <v>1636</v>
      </c>
      <c r="G148" s="189" t="s">
        <v>169</v>
      </c>
      <c r="H148" s="190">
        <v>1</v>
      </c>
      <c r="I148" s="191"/>
      <c r="J148" s="191">
        <v>264</v>
      </c>
      <c r="K148" s="192">
        <f>ROUND(P148*H148,2)</f>
        <v>264</v>
      </c>
      <c r="L148" s="188" t="s">
        <v>161</v>
      </c>
      <c r="M148" s="32"/>
      <c r="N148" s="193" t="s">
        <v>1</v>
      </c>
      <c r="O148" s="194" t="s">
        <v>41</v>
      </c>
      <c r="P148" s="195">
        <f>I148+J148</f>
        <v>264</v>
      </c>
      <c r="Q148" s="195">
        <f>ROUND(I148*H148,2)</f>
        <v>0</v>
      </c>
      <c r="R148" s="195">
        <f>ROUND(J148*H148,2)</f>
        <v>264</v>
      </c>
      <c r="S148" s="55"/>
      <c r="T148" s="196">
        <f>S148*H148</f>
        <v>0</v>
      </c>
      <c r="U148" s="196">
        <v>0</v>
      </c>
      <c r="V148" s="196">
        <f>U148*H148</f>
        <v>0</v>
      </c>
      <c r="W148" s="196">
        <v>0</v>
      </c>
      <c r="X148" s="196">
        <f>W148*H148</f>
        <v>0</v>
      </c>
      <c r="Y148" s="197" t="s">
        <v>1</v>
      </c>
      <c r="AR148" s="12" t="s">
        <v>162</v>
      </c>
      <c r="AT148" s="12" t="s">
        <v>157</v>
      </c>
      <c r="AU148" s="12" t="s">
        <v>80</v>
      </c>
      <c r="AY148" s="12" t="s">
        <v>155</v>
      </c>
      <c r="BE148" s="99">
        <f>IF(O148="základní",K148,0)</f>
        <v>264</v>
      </c>
      <c r="BF148" s="99">
        <f>IF(O148="snížená",K148,0)</f>
        <v>0</v>
      </c>
      <c r="BG148" s="99">
        <f>IF(O148="zákl. přenesená",K148,0)</f>
        <v>0</v>
      </c>
      <c r="BH148" s="99">
        <f>IF(O148="sníž. přenesená",K148,0)</f>
        <v>0</v>
      </c>
      <c r="BI148" s="99">
        <f>IF(O148="nulová",K148,0)</f>
        <v>0</v>
      </c>
      <c r="BJ148" s="12" t="s">
        <v>80</v>
      </c>
      <c r="BK148" s="99">
        <f>ROUND(P148*H148,2)</f>
        <v>264</v>
      </c>
      <c r="BL148" s="12" t="s">
        <v>162</v>
      </c>
      <c r="BM148" s="12" t="s">
        <v>1637</v>
      </c>
    </row>
    <row r="149" spans="2:65" s="1" customFormat="1">
      <c r="B149" s="30"/>
      <c r="C149" s="31"/>
      <c r="D149" s="198" t="s">
        <v>164</v>
      </c>
      <c r="E149" s="31"/>
      <c r="F149" s="199" t="s">
        <v>1636</v>
      </c>
      <c r="G149" s="31"/>
      <c r="H149" s="31"/>
      <c r="I149" s="112"/>
      <c r="J149" s="112"/>
      <c r="K149" s="31"/>
      <c r="L149" s="31"/>
      <c r="M149" s="32"/>
      <c r="N149" s="200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6"/>
      <c r="AT149" s="12" t="s">
        <v>164</v>
      </c>
      <c r="AU149" s="12" t="s">
        <v>80</v>
      </c>
    </row>
    <row r="150" spans="2:65" s="1" customFormat="1" ht="22.5" customHeight="1">
      <c r="B150" s="30"/>
      <c r="C150" s="186" t="s">
        <v>376</v>
      </c>
      <c r="D150" s="186" t="s">
        <v>157</v>
      </c>
      <c r="E150" s="187" t="s">
        <v>1638</v>
      </c>
      <c r="F150" s="188" t="s">
        <v>1639</v>
      </c>
      <c r="G150" s="189" t="s">
        <v>169</v>
      </c>
      <c r="H150" s="190">
        <v>1</v>
      </c>
      <c r="I150" s="191"/>
      <c r="J150" s="191">
        <v>551</v>
      </c>
      <c r="K150" s="192">
        <f>ROUND(P150*H150,2)</f>
        <v>551</v>
      </c>
      <c r="L150" s="188" t="s">
        <v>161</v>
      </c>
      <c r="M150" s="32"/>
      <c r="N150" s="193" t="s">
        <v>1</v>
      </c>
      <c r="O150" s="194" t="s">
        <v>41</v>
      </c>
      <c r="P150" s="195">
        <f>I150+J150</f>
        <v>551</v>
      </c>
      <c r="Q150" s="195">
        <f>ROUND(I150*H150,2)</f>
        <v>0</v>
      </c>
      <c r="R150" s="195">
        <f>ROUND(J150*H150,2)</f>
        <v>551</v>
      </c>
      <c r="S150" s="55"/>
      <c r="T150" s="196">
        <f>S150*H150</f>
        <v>0</v>
      </c>
      <c r="U150" s="196">
        <v>0</v>
      </c>
      <c r="V150" s="196">
        <f>U150*H150</f>
        <v>0</v>
      </c>
      <c r="W150" s="196">
        <v>0</v>
      </c>
      <c r="X150" s="196">
        <f>W150*H150</f>
        <v>0</v>
      </c>
      <c r="Y150" s="197" t="s">
        <v>1</v>
      </c>
      <c r="AR150" s="12" t="s">
        <v>162</v>
      </c>
      <c r="AT150" s="12" t="s">
        <v>157</v>
      </c>
      <c r="AU150" s="12" t="s">
        <v>80</v>
      </c>
      <c r="AY150" s="12" t="s">
        <v>155</v>
      </c>
      <c r="BE150" s="99">
        <f>IF(O150="základní",K150,0)</f>
        <v>551</v>
      </c>
      <c r="BF150" s="99">
        <f>IF(O150="snížená",K150,0)</f>
        <v>0</v>
      </c>
      <c r="BG150" s="99">
        <f>IF(O150="zákl. přenesená",K150,0)</f>
        <v>0</v>
      </c>
      <c r="BH150" s="99">
        <f>IF(O150="sníž. přenesená",K150,0)</f>
        <v>0</v>
      </c>
      <c r="BI150" s="99">
        <f>IF(O150="nulová",K150,0)</f>
        <v>0</v>
      </c>
      <c r="BJ150" s="12" t="s">
        <v>80</v>
      </c>
      <c r="BK150" s="99">
        <f>ROUND(P150*H150,2)</f>
        <v>551</v>
      </c>
      <c r="BL150" s="12" t="s">
        <v>162</v>
      </c>
      <c r="BM150" s="12" t="s">
        <v>1640</v>
      </c>
    </row>
    <row r="151" spans="2:65" s="1" customFormat="1">
      <c r="B151" s="30"/>
      <c r="C151" s="31"/>
      <c r="D151" s="198" t="s">
        <v>164</v>
      </c>
      <c r="E151" s="31"/>
      <c r="F151" s="199" t="s">
        <v>1639</v>
      </c>
      <c r="G151" s="31"/>
      <c r="H151" s="31"/>
      <c r="I151" s="112"/>
      <c r="J151" s="112"/>
      <c r="K151" s="31"/>
      <c r="L151" s="31"/>
      <c r="M151" s="32"/>
      <c r="N151" s="200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6"/>
      <c r="AT151" s="12" t="s">
        <v>164</v>
      </c>
      <c r="AU151" s="12" t="s">
        <v>80</v>
      </c>
    </row>
    <row r="152" spans="2:65" s="1" customFormat="1" ht="22.5" customHeight="1">
      <c r="B152" s="30"/>
      <c r="C152" s="186" t="s">
        <v>380</v>
      </c>
      <c r="D152" s="186" t="s">
        <v>157</v>
      </c>
      <c r="E152" s="187" t="s">
        <v>1641</v>
      </c>
      <c r="F152" s="188" t="s">
        <v>1642</v>
      </c>
      <c r="G152" s="189" t="s">
        <v>169</v>
      </c>
      <c r="H152" s="190">
        <v>1</v>
      </c>
      <c r="I152" s="191"/>
      <c r="J152" s="191">
        <v>411</v>
      </c>
      <c r="K152" s="192">
        <f>ROUND(P152*H152,2)</f>
        <v>411</v>
      </c>
      <c r="L152" s="188" t="s">
        <v>161</v>
      </c>
      <c r="M152" s="32"/>
      <c r="N152" s="193" t="s">
        <v>1</v>
      </c>
      <c r="O152" s="194" t="s">
        <v>41</v>
      </c>
      <c r="P152" s="195">
        <f>I152+J152</f>
        <v>411</v>
      </c>
      <c r="Q152" s="195">
        <f>ROUND(I152*H152,2)</f>
        <v>0</v>
      </c>
      <c r="R152" s="195">
        <f>ROUND(J152*H152,2)</f>
        <v>411</v>
      </c>
      <c r="S152" s="55"/>
      <c r="T152" s="196">
        <f>S152*H152</f>
        <v>0</v>
      </c>
      <c r="U152" s="196">
        <v>0</v>
      </c>
      <c r="V152" s="196">
        <f>U152*H152</f>
        <v>0</v>
      </c>
      <c r="W152" s="196">
        <v>0</v>
      </c>
      <c r="X152" s="196">
        <f>W152*H152</f>
        <v>0</v>
      </c>
      <c r="Y152" s="197" t="s">
        <v>1</v>
      </c>
      <c r="AR152" s="12" t="s">
        <v>162</v>
      </c>
      <c r="AT152" s="12" t="s">
        <v>157</v>
      </c>
      <c r="AU152" s="12" t="s">
        <v>80</v>
      </c>
      <c r="AY152" s="12" t="s">
        <v>155</v>
      </c>
      <c r="BE152" s="99">
        <f>IF(O152="základní",K152,0)</f>
        <v>411</v>
      </c>
      <c r="BF152" s="99">
        <f>IF(O152="snížená",K152,0)</f>
        <v>0</v>
      </c>
      <c r="BG152" s="99">
        <f>IF(O152="zákl. přenesená",K152,0)</f>
        <v>0</v>
      </c>
      <c r="BH152" s="99">
        <f>IF(O152="sníž. přenesená",K152,0)</f>
        <v>0</v>
      </c>
      <c r="BI152" s="99">
        <f>IF(O152="nulová",K152,0)</f>
        <v>0</v>
      </c>
      <c r="BJ152" s="12" t="s">
        <v>80</v>
      </c>
      <c r="BK152" s="99">
        <f>ROUND(P152*H152,2)</f>
        <v>411</v>
      </c>
      <c r="BL152" s="12" t="s">
        <v>162</v>
      </c>
      <c r="BM152" s="12" t="s">
        <v>1643</v>
      </c>
    </row>
    <row r="153" spans="2:65" s="1" customFormat="1" ht="19.2">
      <c r="B153" s="30"/>
      <c r="C153" s="31"/>
      <c r="D153" s="198" t="s">
        <v>164</v>
      </c>
      <c r="E153" s="31"/>
      <c r="F153" s="199" t="s">
        <v>1644</v>
      </c>
      <c r="G153" s="31"/>
      <c r="H153" s="31"/>
      <c r="I153" s="112"/>
      <c r="J153" s="112"/>
      <c r="K153" s="31"/>
      <c r="L153" s="31"/>
      <c r="M153" s="32"/>
      <c r="N153" s="200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6"/>
      <c r="AT153" s="12" t="s">
        <v>164</v>
      </c>
      <c r="AU153" s="12" t="s">
        <v>80</v>
      </c>
    </row>
    <row r="154" spans="2:65" s="1" customFormat="1" ht="22.5" customHeight="1">
      <c r="B154" s="30"/>
      <c r="C154" s="186" t="s">
        <v>275</v>
      </c>
      <c r="D154" s="186" t="s">
        <v>157</v>
      </c>
      <c r="E154" s="187" t="s">
        <v>1645</v>
      </c>
      <c r="F154" s="188" t="s">
        <v>1646</v>
      </c>
      <c r="G154" s="189" t="s">
        <v>169</v>
      </c>
      <c r="H154" s="190">
        <v>1</v>
      </c>
      <c r="I154" s="191"/>
      <c r="J154" s="191">
        <v>167</v>
      </c>
      <c r="K154" s="192">
        <f>ROUND(P154*H154,2)</f>
        <v>167</v>
      </c>
      <c r="L154" s="188" t="s">
        <v>161</v>
      </c>
      <c r="M154" s="32"/>
      <c r="N154" s="193" t="s">
        <v>1</v>
      </c>
      <c r="O154" s="194" t="s">
        <v>41</v>
      </c>
      <c r="P154" s="195">
        <f>I154+J154</f>
        <v>167</v>
      </c>
      <c r="Q154" s="195">
        <f>ROUND(I154*H154,2)</f>
        <v>0</v>
      </c>
      <c r="R154" s="195">
        <f>ROUND(J154*H154,2)</f>
        <v>167</v>
      </c>
      <c r="S154" s="55"/>
      <c r="T154" s="196">
        <f>S154*H154</f>
        <v>0</v>
      </c>
      <c r="U154" s="196">
        <v>0</v>
      </c>
      <c r="V154" s="196">
        <f>U154*H154</f>
        <v>0</v>
      </c>
      <c r="W154" s="196">
        <v>0</v>
      </c>
      <c r="X154" s="196">
        <f>W154*H154</f>
        <v>0</v>
      </c>
      <c r="Y154" s="197" t="s">
        <v>1</v>
      </c>
      <c r="AR154" s="12" t="s">
        <v>162</v>
      </c>
      <c r="AT154" s="12" t="s">
        <v>157</v>
      </c>
      <c r="AU154" s="12" t="s">
        <v>80</v>
      </c>
      <c r="AY154" s="12" t="s">
        <v>155</v>
      </c>
      <c r="BE154" s="99">
        <f>IF(O154="základní",K154,0)</f>
        <v>167</v>
      </c>
      <c r="BF154" s="99">
        <f>IF(O154="snížená",K154,0)</f>
        <v>0</v>
      </c>
      <c r="BG154" s="99">
        <f>IF(O154="zákl. přenesená",K154,0)</f>
        <v>0</v>
      </c>
      <c r="BH154" s="99">
        <f>IF(O154="sníž. přenesená",K154,0)</f>
        <v>0</v>
      </c>
      <c r="BI154" s="99">
        <f>IF(O154="nulová",K154,0)</f>
        <v>0</v>
      </c>
      <c r="BJ154" s="12" t="s">
        <v>80</v>
      </c>
      <c r="BK154" s="99">
        <f>ROUND(P154*H154,2)</f>
        <v>167</v>
      </c>
      <c r="BL154" s="12" t="s">
        <v>162</v>
      </c>
      <c r="BM154" s="12" t="s">
        <v>1647</v>
      </c>
    </row>
    <row r="155" spans="2:65" s="1" customFormat="1" ht="19.2">
      <c r="B155" s="30"/>
      <c r="C155" s="31"/>
      <c r="D155" s="198" t="s">
        <v>164</v>
      </c>
      <c r="E155" s="31"/>
      <c r="F155" s="199" t="s">
        <v>1648</v>
      </c>
      <c r="G155" s="31"/>
      <c r="H155" s="31"/>
      <c r="I155" s="112"/>
      <c r="J155" s="112"/>
      <c r="K155" s="31"/>
      <c r="L155" s="31"/>
      <c r="M155" s="32"/>
      <c r="N155" s="200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6"/>
      <c r="AT155" s="12" t="s">
        <v>164</v>
      </c>
      <c r="AU155" s="12" t="s">
        <v>80</v>
      </c>
    </row>
    <row r="156" spans="2:65" s="1" customFormat="1" ht="22.5" customHeight="1">
      <c r="B156" s="30"/>
      <c r="C156" s="186" t="s">
        <v>387</v>
      </c>
      <c r="D156" s="186" t="s">
        <v>157</v>
      </c>
      <c r="E156" s="187" t="s">
        <v>1649</v>
      </c>
      <c r="F156" s="188" t="s">
        <v>1650</v>
      </c>
      <c r="G156" s="189" t="s">
        <v>169</v>
      </c>
      <c r="H156" s="190">
        <v>1</v>
      </c>
      <c r="I156" s="191"/>
      <c r="J156" s="191">
        <v>151</v>
      </c>
      <c r="K156" s="192">
        <f>ROUND(P156*H156,2)</f>
        <v>151</v>
      </c>
      <c r="L156" s="188" t="s">
        <v>161</v>
      </c>
      <c r="M156" s="32"/>
      <c r="N156" s="193" t="s">
        <v>1</v>
      </c>
      <c r="O156" s="194" t="s">
        <v>41</v>
      </c>
      <c r="P156" s="195">
        <f>I156+J156</f>
        <v>151</v>
      </c>
      <c r="Q156" s="195">
        <f>ROUND(I156*H156,2)</f>
        <v>0</v>
      </c>
      <c r="R156" s="195">
        <f>ROUND(J156*H156,2)</f>
        <v>151</v>
      </c>
      <c r="S156" s="55"/>
      <c r="T156" s="196">
        <f>S156*H156</f>
        <v>0</v>
      </c>
      <c r="U156" s="196">
        <v>0</v>
      </c>
      <c r="V156" s="196">
        <f>U156*H156</f>
        <v>0</v>
      </c>
      <c r="W156" s="196">
        <v>0</v>
      </c>
      <c r="X156" s="196">
        <f>W156*H156</f>
        <v>0</v>
      </c>
      <c r="Y156" s="197" t="s">
        <v>1</v>
      </c>
      <c r="AR156" s="12" t="s">
        <v>162</v>
      </c>
      <c r="AT156" s="12" t="s">
        <v>157</v>
      </c>
      <c r="AU156" s="12" t="s">
        <v>80</v>
      </c>
      <c r="AY156" s="12" t="s">
        <v>155</v>
      </c>
      <c r="BE156" s="99">
        <f>IF(O156="základní",K156,0)</f>
        <v>151</v>
      </c>
      <c r="BF156" s="99">
        <f>IF(O156="snížená",K156,0)</f>
        <v>0</v>
      </c>
      <c r="BG156" s="99">
        <f>IF(O156="zákl. přenesená",K156,0)</f>
        <v>0</v>
      </c>
      <c r="BH156" s="99">
        <f>IF(O156="sníž. přenesená",K156,0)</f>
        <v>0</v>
      </c>
      <c r="BI156" s="99">
        <f>IF(O156="nulová",K156,0)</f>
        <v>0</v>
      </c>
      <c r="BJ156" s="12" t="s">
        <v>80</v>
      </c>
      <c r="BK156" s="99">
        <f>ROUND(P156*H156,2)</f>
        <v>151</v>
      </c>
      <c r="BL156" s="12" t="s">
        <v>162</v>
      </c>
      <c r="BM156" s="12" t="s">
        <v>1651</v>
      </c>
    </row>
    <row r="157" spans="2:65" s="1" customFormat="1" ht="19.2">
      <c r="B157" s="30"/>
      <c r="C157" s="31"/>
      <c r="D157" s="198" t="s">
        <v>164</v>
      </c>
      <c r="E157" s="31"/>
      <c r="F157" s="199" t="s">
        <v>1652</v>
      </c>
      <c r="G157" s="31"/>
      <c r="H157" s="31"/>
      <c r="I157" s="112"/>
      <c r="J157" s="112"/>
      <c r="K157" s="31"/>
      <c r="L157" s="31"/>
      <c r="M157" s="32"/>
      <c r="N157" s="200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6"/>
      <c r="AT157" s="12" t="s">
        <v>164</v>
      </c>
      <c r="AU157" s="12" t="s">
        <v>80</v>
      </c>
    </row>
    <row r="158" spans="2:65" s="1" customFormat="1" ht="22.5" customHeight="1">
      <c r="B158" s="30"/>
      <c r="C158" s="186" t="s">
        <v>391</v>
      </c>
      <c r="D158" s="186" t="s">
        <v>157</v>
      </c>
      <c r="E158" s="187" t="s">
        <v>1653</v>
      </c>
      <c r="F158" s="188" t="s">
        <v>1654</v>
      </c>
      <c r="G158" s="189" t="s">
        <v>169</v>
      </c>
      <c r="H158" s="190">
        <v>1</v>
      </c>
      <c r="I158" s="191"/>
      <c r="J158" s="191">
        <v>402</v>
      </c>
      <c r="K158" s="192">
        <f>ROUND(P158*H158,2)</f>
        <v>402</v>
      </c>
      <c r="L158" s="188" t="s">
        <v>161</v>
      </c>
      <c r="M158" s="32"/>
      <c r="N158" s="193" t="s">
        <v>1</v>
      </c>
      <c r="O158" s="194" t="s">
        <v>41</v>
      </c>
      <c r="P158" s="195">
        <f>I158+J158</f>
        <v>402</v>
      </c>
      <c r="Q158" s="195">
        <f>ROUND(I158*H158,2)</f>
        <v>0</v>
      </c>
      <c r="R158" s="195">
        <f>ROUND(J158*H158,2)</f>
        <v>402</v>
      </c>
      <c r="S158" s="55"/>
      <c r="T158" s="196">
        <f>S158*H158</f>
        <v>0</v>
      </c>
      <c r="U158" s="196">
        <v>0</v>
      </c>
      <c r="V158" s="196">
        <f>U158*H158</f>
        <v>0</v>
      </c>
      <c r="W158" s="196">
        <v>0</v>
      </c>
      <c r="X158" s="196">
        <f>W158*H158</f>
        <v>0</v>
      </c>
      <c r="Y158" s="197" t="s">
        <v>1</v>
      </c>
      <c r="AR158" s="12" t="s">
        <v>162</v>
      </c>
      <c r="AT158" s="12" t="s">
        <v>157</v>
      </c>
      <c r="AU158" s="12" t="s">
        <v>80</v>
      </c>
      <c r="AY158" s="12" t="s">
        <v>155</v>
      </c>
      <c r="BE158" s="99">
        <f>IF(O158="základní",K158,0)</f>
        <v>402</v>
      </c>
      <c r="BF158" s="99">
        <f>IF(O158="snížená",K158,0)</f>
        <v>0</v>
      </c>
      <c r="BG158" s="99">
        <f>IF(O158="zákl. přenesená",K158,0)</f>
        <v>0</v>
      </c>
      <c r="BH158" s="99">
        <f>IF(O158="sníž. přenesená",K158,0)</f>
        <v>0</v>
      </c>
      <c r="BI158" s="99">
        <f>IF(O158="nulová",K158,0)</f>
        <v>0</v>
      </c>
      <c r="BJ158" s="12" t="s">
        <v>80</v>
      </c>
      <c r="BK158" s="99">
        <f>ROUND(P158*H158,2)</f>
        <v>402</v>
      </c>
      <c r="BL158" s="12" t="s">
        <v>162</v>
      </c>
      <c r="BM158" s="12" t="s">
        <v>1655</v>
      </c>
    </row>
    <row r="159" spans="2:65" s="1" customFormat="1" ht="19.2">
      <c r="B159" s="30"/>
      <c r="C159" s="31"/>
      <c r="D159" s="198" t="s">
        <v>164</v>
      </c>
      <c r="E159" s="31"/>
      <c r="F159" s="199" t="s">
        <v>1656</v>
      </c>
      <c r="G159" s="31"/>
      <c r="H159" s="31"/>
      <c r="I159" s="112"/>
      <c r="J159" s="112"/>
      <c r="K159" s="31"/>
      <c r="L159" s="31"/>
      <c r="M159" s="32"/>
      <c r="N159" s="200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6"/>
      <c r="AT159" s="12" t="s">
        <v>164</v>
      </c>
      <c r="AU159" s="12" t="s">
        <v>80</v>
      </c>
    </row>
    <row r="160" spans="2:65" s="1" customFormat="1" ht="22.5" customHeight="1">
      <c r="B160" s="30"/>
      <c r="C160" s="186" t="s">
        <v>395</v>
      </c>
      <c r="D160" s="186" t="s">
        <v>157</v>
      </c>
      <c r="E160" s="187" t="s">
        <v>1657</v>
      </c>
      <c r="F160" s="188" t="s">
        <v>1658</v>
      </c>
      <c r="G160" s="189" t="s">
        <v>169</v>
      </c>
      <c r="H160" s="190">
        <v>1</v>
      </c>
      <c r="I160" s="191"/>
      <c r="J160" s="191">
        <v>1333</v>
      </c>
      <c r="K160" s="192">
        <f>ROUND(P160*H160,2)</f>
        <v>1333</v>
      </c>
      <c r="L160" s="188" t="s">
        <v>161</v>
      </c>
      <c r="M160" s="32"/>
      <c r="N160" s="193" t="s">
        <v>1</v>
      </c>
      <c r="O160" s="194" t="s">
        <v>41</v>
      </c>
      <c r="P160" s="195">
        <f>I160+J160</f>
        <v>1333</v>
      </c>
      <c r="Q160" s="195">
        <f>ROUND(I160*H160,2)</f>
        <v>0</v>
      </c>
      <c r="R160" s="195">
        <f>ROUND(J160*H160,2)</f>
        <v>1333</v>
      </c>
      <c r="S160" s="55"/>
      <c r="T160" s="196">
        <f>S160*H160</f>
        <v>0</v>
      </c>
      <c r="U160" s="196">
        <v>0</v>
      </c>
      <c r="V160" s="196">
        <f>U160*H160</f>
        <v>0</v>
      </c>
      <c r="W160" s="196">
        <v>0</v>
      </c>
      <c r="X160" s="196">
        <f>W160*H160</f>
        <v>0</v>
      </c>
      <c r="Y160" s="197" t="s">
        <v>1</v>
      </c>
      <c r="AR160" s="12" t="s">
        <v>162</v>
      </c>
      <c r="AT160" s="12" t="s">
        <v>157</v>
      </c>
      <c r="AU160" s="12" t="s">
        <v>80</v>
      </c>
      <c r="AY160" s="12" t="s">
        <v>155</v>
      </c>
      <c r="BE160" s="99">
        <f>IF(O160="základní",K160,0)</f>
        <v>1333</v>
      </c>
      <c r="BF160" s="99">
        <f>IF(O160="snížená",K160,0)</f>
        <v>0</v>
      </c>
      <c r="BG160" s="99">
        <f>IF(O160="zákl. přenesená",K160,0)</f>
        <v>0</v>
      </c>
      <c r="BH160" s="99">
        <f>IF(O160="sníž. přenesená",K160,0)</f>
        <v>0</v>
      </c>
      <c r="BI160" s="99">
        <f>IF(O160="nulová",K160,0)</f>
        <v>0</v>
      </c>
      <c r="BJ160" s="12" t="s">
        <v>80</v>
      </c>
      <c r="BK160" s="99">
        <f>ROUND(P160*H160,2)</f>
        <v>1333</v>
      </c>
      <c r="BL160" s="12" t="s">
        <v>162</v>
      </c>
      <c r="BM160" s="12" t="s">
        <v>1659</v>
      </c>
    </row>
    <row r="161" spans="2:65" s="1" customFormat="1" ht="19.2">
      <c r="B161" s="30"/>
      <c r="C161" s="31"/>
      <c r="D161" s="198" t="s">
        <v>164</v>
      </c>
      <c r="E161" s="31"/>
      <c r="F161" s="199" t="s">
        <v>1660</v>
      </c>
      <c r="G161" s="31"/>
      <c r="H161" s="31"/>
      <c r="I161" s="112"/>
      <c r="J161" s="112"/>
      <c r="K161" s="31"/>
      <c r="L161" s="31"/>
      <c r="M161" s="32"/>
      <c r="N161" s="200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6"/>
      <c r="AT161" s="12" t="s">
        <v>164</v>
      </c>
      <c r="AU161" s="12" t="s">
        <v>80</v>
      </c>
    </row>
    <row r="162" spans="2:65" s="1" customFormat="1" ht="22.5" customHeight="1">
      <c r="B162" s="30"/>
      <c r="C162" s="186" t="s">
        <v>399</v>
      </c>
      <c r="D162" s="186" t="s">
        <v>157</v>
      </c>
      <c r="E162" s="187" t="s">
        <v>1661</v>
      </c>
      <c r="F162" s="188" t="s">
        <v>1662</v>
      </c>
      <c r="G162" s="189" t="s">
        <v>169</v>
      </c>
      <c r="H162" s="190">
        <v>1</v>
      </c>
      <c r="I162" s="191"/>
      <c r="J162" s="191">
        <v>47</v>
      </c>
      <c r="K162" s="192">
        <f>ROUND(P162*H162,2)</f>
        <v>47</v>
      </c>
      <c r="L162" s="188" t="s">
        <v>161</v>
      </c>
      <c r="M162" s="32"/>
      <c r="N162" s="193" t="s">
        <v>1</v>
      </c>
      <c r="O162" s="194" t="s">
        <v>41</v>
      </c>
      <c r="P162" s="195">
        <f>I162+J162</f>
        <v>47</v>
      </c>
      <c r="Q162" s="195">
        <f>ROUND(I162*H162,2)</f>
        <v>0</v>
      </c>
      <c r="R162" s="195">
        <f>ROUND(J162*H162,2)</f>
        <v>47</v>
      </c>
      <c r="S162" s="55"/>
      <c r="T162" s="196">
        <f>S162*H162</f>
        <v>0</v>
      </c>
      <c r="U162" s="196">
        <v>0</v>
      </c>
      <c r="V162" s="196">
        <f>U162*H162</f>
        <v>0</v>
      </c>
      <c r="W162" s="196">
        <v>0</v>
      </c>
      <c r="X162" s="196">
        <f>W162*H162</f>
        <v>0</v>
      </c>
      <c r="Y162" s="197" t="s">
        <v>1</v>
      </c>
      <c r="AR162" s="12" t="s">
        <v>162</v>
      </c>
      <c r="AT162" s="12" t="s">
        <v>157</v>
      </c>
      <c r="AU162" s="12" t="s">
        <v>80</v>
      </c>
      <c r="AY162" s="12" t="s">
        <v>155</v>
      </c>
      <c r="BE162" s="99">
        <f>IF(O162="základní",K162,0)</f>
        <v>47</v>
      </c>
      <c r="BF162" s="99">
        <f>IF(O162="snížená",K162,0)</f>
        <v>0</v>
      </c>
      <c r="BG162" s="99">
        <f>IF(O162="zákl. přenesená",K162,0)</f>
        <v>0</v>
      </c>
      <c r="BH162" s="99">
        <f>IF(O162="sníž. přenesená",K162,0)</f>
        <v>0</v>
      </c>
      <c r="BI162" s="99">
        <f>IF(O162="nulová",K162,0)</f>
        <v>0</v>
      </c>
      <c r="BJ162" s="12" t="s">
        <v>80</v>
      </c>
      <c r="BK162" s="99">
        <f>ROUND(P162*H162,2)</f>
        <v>47</v>
      </c>
      <c r="BL162" s="12" t="s">
        <v>162</v>
      </c>
      <c r="BM162" s="12" t="s">
        <v>1663</v>
      </c>
    </row>
    <row r="163" spans="2:65" s="1" customFormat="1">
      <c r="B163" s="30"/>
      <c r="C163" s="31"/>
      <c r="D163" s="198" t="s">
        <v>164</v>
      </c>
      <c r="E163" s="31"/>
      <c r="F163" s="199" t="s">
        <v>1662</v>
      </c>
      <c r="G163" s="31"/>
      <c r="H163" s="31"/>
      <c r="I163" s="112"/>
      <c r="J163" s="112"/>
      <c r="K163" s="31"/>
      <c r="L163" s="31"/>
      <c r="M163" s="32"/>
      <c r="N163" s="200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6"/>
      <c r="AT163" s="12" t="s">
        <v>164</v>
      </c>
      <c r="AU163" s="12" t="s">
        <v>80</v>
      </c>
    </row>
    <row r="164" spans="2:65" s="1" customFormat="1" ht="22.5" customHeight="1">
      <c r="B164" s="30"/>
      <c r="C164" s="186" t="s">
        <v>403</v>
      </c>
      <c r="D164" s="186" t="s">
        <v>157</v>
      </c>
      <c r="E164" s="187" t="s">
        <v>1664</v>
      </c>
      <c r="F164" s="188" t="s">
        <v>1665</v>
      </c>
      <c r="G164" s="189" t="s">
        <v>169</v>
      </c>
      <c r="H164" s="190">
        <v>1</v>
      </c>
      <c r="I164" s="191"/>
      <c r="J164" s="191">
        <v>47</v>
      </c>
      <c r="K164" s="192">
        <f>ROUND(P164*H164,2)</f>
        <v>47</v>
      </c>
      <c r="L164" s="188" t="s">
        <v>161</v>
      </c>
      <c r="M164" s="32"/>
      <c r="N164" s="193" t="s">
        <v>1</v>
      </c>
      <c r="O164" s="194" t="s">
        <v>41</v>
      </c>
      <c r="P164" s="195">
        <f>I164+J164</f>
        <v>47</v>
      </c>
      <c r="Q164" s="195">
        <f>ROUND(I164*H164,2)</f>
        <v>0</v>
      </c>
      <c r="R164" s="195">
        <f>ROUND(J164*H164,2)</f>
        <v>47</v>
      </c>
      <c r="S164" s="55"/>
      <c r="T164" s="196">
        <f>S164*H164</f>
        <v>0</v>
      </c>
      <c r="U164" s="196">
        <v>0</v>
      </c>
      <c r="V164" s="196">
        <f>U164*H164</f>
        <v>0</v>
      </c>
      <c r="W164" s="196">
        <v>0</v>
      </c>
      <c r="X164" s="196">
        <f>W164*H164</f>
        <v>0</v>
      </c>
      <c r="Y164" s="197" t="s">
        <v>1</v>
      </c>
      <c r="AR164" s="12" t="s">
        <v>162</v>
      </c>
      <c r="AT164" s="12" t="s">
        <v>157</v>
      </c>
      <c r="AU164" s="12" t="s">
        <v>80</v>
      </c>
      <c r="AY164" s="12" t="s">
        <v>155</v>
      </c>
      <c r="BE164" s="99">
        <f>IF(O164="základní",K164,0)</f>
        <v>47</v>
      </c>
      <c r="BF164" s="99">
        <f>IF(O164="snížená",K164,0)</f>
        <v>0</v>
      </c>
      <c r="BG164" s="99">
        <f>IF(O164="zákl. přenesená",K164,0)</f>
        <v>0</v>
      </c>
      <c r="BH164" s="99">
        <f>IF(O164="sníž. přenesená",K164,0)</f>
        <v>0</v>
      </c>
      <c r="BI164" s="99">
        <f>IF(O164="nulová",K164,0)</f>
        <v>0</v>
      </c>
      <c r="BJ164" s="12" t="s">
        <v>80</v>
      </c>
      <c r="BK164" s="99">
        <f>ROUND(P164*H164,2)</f>
        <v>47</v>
      </c>
      <c r="BL164" s="12" t="s">
        <v>162</v>
      </c>
      <c r="BM164" s="12" t="s">
        <v>1666</v>
      </c>
    </row>
    <row r="165" spans="2:65" s="1" customFormat="1">
      <c r="B165" s="30"/>
      <c r="C165" s="31"/>
      <c r="D165" s="198" t="s">
        <v>164</v>
      </c>
      <c r="E165" s="31"/>
      <c r="F165" s="199" t="s">
        <v>1665</v>
      </c>
      <c r="G165" s="31"/>
      <c r="H165" s="31"/>
      <c r="I165" s="112"/>
      <c r="J165" s="112"/>
      <c r="K165" s="31"/>
      <c r="L165" s="31"/>
      <c r="M165" s="32"/>
      <c r="N165" s="200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6"/>
      <c r="AT165" s="12" t="s">
        <v>164</v>
      </c>
      <c r="AU165" s="12" t="s">
        <v>80</v>
      </c>
    </row>
    <row r="166" spans="2:65" s="1" customFormat="1" ht="22.5" customHeight="1">
      <c r="B166" s="30"/>
      <c r="C166" s="186" t="s">
        <v>407</v>
      </c>
      <c r="D166" s="186" t="s">
        <v>157</v>
      </c>
      <c r="E166" s="187" t="s">
        <v>1667</v>
      </c>
      <c r="F166" s="188" t="s">
        <v>1668</v>
      </c>
      <c r="G166" s="189" t="s">
        <v>169</v>
      </c>
      <c r="H166" s="190">
        <v>1</v>
      </c>
      <c r="I166" s="191"/>
      <c r="J166" s="191">
        <v>21</v>
      </c>
      <c r="K166" s="192">
        <f>ROUND(P166*H166,2)</f>
        <v>21</v>
      </c>
      <c r="L166" s="188" t="s">
        <v>161</v>
      </c>
      <c r="M166" s="32"/>
      <c r="N166" s="193" t="s">
        <v>1</v>
      </c>
      <c r="O166" s="194" t="s">
        <v>41</v>
      </c>
      <c r="P166" s="195">
        <f>I166+J166</f>
        <v>21</v>
      </c>
      <c r="Q166" s="195">
        <f>ROUND(I166*H166,2)</f>
        <v>0</v>
      </c>
      <c r="R166" s="195">
        <f>ROUND(J166*H166,2)</f>
        <v>21</v>
      </c>
      <c r="S166" s="55"/>
      <c r="T166" s="196">
        <f>S166*H166</f>
        <v>0</v>
      </c>
      <c r="U166" s="196">
        <v>0</v>
      </c>
      <c r="V166" s="196">
        <f>U166*H166</f>
        <v>0</v>
      </c>
      <c r="W166" s="196">
        <v>0</v>
      </c>
      <c r="X166" s="196">
        <f>W166*H166</f>
        <v>0</v>
      </c>
      <c r="Y166" s="197" t="s">
        <v>1</v>
      </c>
      <c r="AR166" s="12" t="s">
        <v>162</v>
      </c>
      <c r="AT166" s="12" t="s">
        <v>157</v>
      </c>
      <c r="AU166" s="12" t="s">
        <v>80</v>
      </c>
      <c r="AY166" s="12" t="s">
        <v>155</v>
      </c>
      <c r="BE166" s="99">
        <f>IF(O166="základní",K166,0)</f>
        <v>21</v>
      </c>
      <c r="BF166" s="99">
        <f>IF(O166="snížená",K166,0)</f>
        <v>0</v>
      </c>
      <c r="BG166" s="99">
        <f>IF(O166="zákl. přenesená",K166,0)</f>
        <v>0</v>
      </c>
      <c r="BH166" s="99">
        <f>IF(O166="sníž. přenesená",K166,0)</f>
        <v>0</v>
      </c>
      <c r="BI166" s="99">
        <f>IF(O166="nulová",K166,0)</f>
        <v>0</v>
      </c>
      <c r="BJ166" s="12" t="s">
        <v>80</v>
      </c>
      <c r="BK166" s="99">
        <f>ROUND(P166*H166,2)</f>
        <v>21</v>
      </c>
      <c r="BL166" s="12" t="s">
        <v>162</v>
      </c>
      <c r="BM166" s="12" t="s">
        <v>1669</v>
      </c>
    </row>
    <row r="167" spans="2:65" s="1" customFormat="1">
      <c r="B167" s="30"/>
      <c r="C167" s="31"/>
      <c r="D167" s="198" t="s">
        <v>164</v>
      </c>
      <c r="E167" s="31"/>
      <c r="F167" s="199" t="s">
        <v>1668</v>
      </c>
      <c r="G167" s="31"/>
      <c r="H167" s="31"/>
      <c r="I167" s="112"/>
      <c r="J167" s="112"/>
      <c r="K167" s="31"/>
      <c r="L167" s="31"/>
      <c r="M167" s="32"/>
      <c r="N167" s="200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6"/>
      <c r="AT167" s="12" t="s">
        <v>164</v>
      </c>
      <c r="AU167" s="12" t="s">
        <v>80</v>
      </c>
    </row>
    <row r="168" spans="2:65" s="1" customFormat="1" ht="22.5" customHeight="1">
      <c r="B168" s="30"/>
      <c r="C168" s="186" t="s">
        <v>411</v>
      </c>
      <c r="D168" s="186" t="s">
        <v>157</v>
      </c>
      <c r="E168" s="187" t="s">
        <v>1670</v>
      </c>
      <c r="F168" s="188" t="s">
        <v>1671</v>
      </c>
      <c r="G168" s="189" t="s">
        <v>169</v>
      </c>
      <c r="H168" s="190">
        <v>1</v>
      </c>
      <c r="I168" s="191"/>
      <c r="J168" s="191">
        <v>268</v>
      </c>
      <c r="K168" s="192">
        <f>ROUND(P168*H168,2)</f>
        <v>268</v>
      </c>
      <c r="L168" s="188" t="s">
        <v>161</v>
      </c>
      <c r="M168" s="32"/>
      <c r="N168" s="193" t="s">
        <v>1</v>
      </c>
      <c r="O168" s="194" t="s">
        <v>41</v>
      </c>
      <c r="P168" s="195">
        <f>I168+J168</f>
        <v>268</v>
      </c>
      <c r="Q168" s="195">
        <f>ROUND(I168*H168,2)</f>
        <v>0</v>
      </c>
      <c r="R168" s="195">
        <f>ROUND(J168*H168,2)</f>
        <v>268</v>
      </c>
      <c r="S168" s="55"/>
      <c r="T168" s="196">
        <f>S168*H168</f>
        <v>0</v>
      </c>
      <c r="U168" s="196">
        <v>0</v>
      </c>
      <c r="V168" s="196">
        <f>U168*H168</f>
        <v>0</v>
      </c>
      <c r="W168" s="196">
        <v>0</v>
      </c>
      <c r="X168" s="196">
        <f>W168*H168</f>
        <v>0</v>
      </c>
      <c r="Y168" s="197" t="s">
        <v>1</v>
      </c>
      <c r="AR168" s="12" t="s">
        <v>162</v>
      </c>
      <c r="AT168" s="12" t="s">
        <v>157</v>
      </c>
      <c r="AU168" s="12" t="s">
        <v>80</v>
      </c>
      <c r="AY168" s="12" t="s">
        <v>155</v>
      </c>
      <c r="BE168" s="99">
        <f>IF(O168="základní",K168,0)</f>
        <v>268</v>
      </c>
      <c r="BF168" s="99">
        <f>IF(O168="snížená",K168,0)</f>
        <v>0</v>
      </c>
      <c r="BG168" s="99">
        <f>IF(O168="zákl. přenesená",K168,0)</f>
        <v>0</v>
      </c>
      <c r="BH168" s="99">
        <f>IF(O168="sníž. přenesená",K168,0)</f>
        <v>0</v>
      </c>
      <c r="BI168" s="99">
        <f>IF(O168="nulová",K168,0)</f>
        <v>0</v>
      </c>
      <c r="BJ168" s="12" t="s">
        <v>80</v>
      </c>
      <c r="BK168" s="99">
        <f>ROUND(P168*H168,2)</f>
        <v>268</v>
      </c>
      <c r="BL168" s="12" t="s">
        <v>162</v>
      </c>
      <c r="BM168" s="12" t="s">
        <v>1672</v>
      </c>
    </row>
    <row r="169" spans="2:65" s="1" customFormat="1" ht="19.2">
      <c r="B169" s="30"/>
      <c r="C169" s="31"/>
      <c r="D169" s="198" t="s">
        <v>164</v>
      </c>
      <c r="E169" s="31"/>
      <c r="F169" s="199" t="s">
        <v>1673</v>
      </c>
      <c r="G169" s="31"/>
      <c r="H169" s="31"/>
      <c r="I169" s="112"/>
      <c r="J169" s="112"/>
      <c r="K169" s="31"/>
      <c r="L169" s="31"/>
      <c r="M169" s="32"/>
      <c r="N169" s="200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6"/>
      <c r="AT169" s="12" t="s">
        <v>164</v>
      </c>
      <c r="AU169" s="12" t="s">
        <v>80</v>
      </c>
    </row>
    <row r="170" spans="2:65" s="1" customFormat="1" ht="22.5" customHeight="1">
      <c r="B170" s="30"/>
      <c r="C170" s="186" t="s">
        <v>415</v>
      </c>
      <c r="D170" s="186" t="s">
        <v>157</v>
      </c>
      <c r="E170" s="187" t="s">
        <v>1674</v>
      </c>
      <c r="F170" s="188" t="s">
        <v>1675</v>
      </c>
      <c r="G170" s="189" t="s">
        <v>169</v>
      </c>
      <c r="H170" s="190">
        <v>1</v>
      </c>
      <c r="I170" s="191"/>
      <c r="J170" s="191">
        <v>825</v>
      </c>
      <c r="K170" s="192">
        <f>ROUND(P170*H170,2)</f>
        <v>825</v>
      </c>
      <c r="L170" s="188" t="s">
        <v>161</v>
      </c>
      <c r="M170" s="32"/>
      <c r="N170" s="193" t="s">
        <v>1</v>
      </c>
      <c r="O170" s="194" t="s">
        <v>41</v>
      </c>
      <c r="P170" s="195">
        <f>I170+J170</f>
        <v>825</v>
      </c>
      <c r="Q170" s="195">
        <f>ROUND(I170*H170,2)</f>
        <v>0</v>
      </c>
      <c r="R170" s="195">
        <f>ROUND(J170*H170,2)</f>
        <v>825</v>
      </c>
      <c r="S170" s="55"/>
      <c r="T170" s="196">
        <f>S170*H170</f>
        <v>0</v>
      </c>
      <c r="U170" s="196">
        <v>0</v>
      </c>
      <c r="V170" s="196">
        <f>U170*H170</f>
        <v>0</v>
      </c>
      <c r="W170" s="196">
        <v>0</v>
      </c>
      <c r="X170" s="196">
        <f>W170*H170</f>
        <v>0</v>
      </c>
      <c r="Y170" s="197" t="s">
        <v>1</v>
      </c>
      <c r="AR170" s="12" t="s">
        <v>162</v>
      </c>
      <c r="AT170" s="12" t="s">
        <v>157</v>
      </c>
      <c r="AU170" s="12" t="s">
        <v>80</v>
      </c>
      <c r="AY170" s="12" t="s">
        <v>155</v>
      </c>
      <c r="BE170" s="99">
        <f>IF(O170="základní",K170,0)</f>
        <v>825</v>
      </c>
      <c r="BF170" s="99">
        <f>IF(O170="snížená",K170,0)</f>
        <v>0</v>
      </c>
      <c r="BG170" s="99">
        <f>IF(O170="zákl. přenesená",K170,0)</f>
        <v>0</v>
      </c>
      <c r="BH170" s="99">
        <f>IF(O170="sníž. přenesená",K170,0)</f>
        <v>0</v>
      </c>
      <c r="BI170" s="99">
        <f>IF(O170="nulová",K170,0)</f>
        <v>0</v>
      </c>
      <c r="BJ170" s="12" t="s">
        <v>80</v>
      </c>
      <c r="BK170" s="99">
        <f>ROUND(P170*H170,2)</f>
        <v>825</v>
      </c>
      <c r="BL170" s="12" t="s">
        <v>162</v>
      </c>
      <c r="BM170" s="12" t="s">
        <v>1676</v>
      </c>
    </row>
    <row r="171" spans="2:65" s="1" customFormat="1" ht="19.2">
      <c r="B171" s="30"/>
      <c r="C171" s="31"/>
      <c r="D171" s="198" t="s">
        <v>164</v>
      </c>
      <c r="E171" s="31"/>
      <c r="F171" s="199" t="s">
        <v>1677</v>
      </c>
      <c r="G171" s="31"/>
      <c r="H171" s="31"/>
      <c r="I171" s="112"/>
      <c r="J171" s="112"/>
      <c r="K171" s="31"/>
      <c r="L171" s="31"/>
      <c r="M171" s="32"/>
      <c r="N171" s="200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6"/>
      <c r="AT171" s="12" t="s">
        <v>164</v>
      </c>
      <c r="AU171" s="12" t="s">
        <v>80</v>
      </c>
    </row>
    <row r="172" spans="2:65" s="1" customFormat="1" ht="22.5" customHeight="1">
      <c r="B172" s="30"/>
      <c r="C172" s="186" t="s">
        <v>419</v>
      </c>
      <c r="D172" s="186" t="s">
        <v>157</v>
      </c>
      <c r="E172" s="187" t="s">
        <v>1678</v>
      </c>
      <c r="F172" s="188" t="s">
        <v>1679</v>
      </c>
      <c r="G172" s="189" t="s">
        <v>169</v>
      </c>
      <c r="H172" s="190">
        <v>1</v>
      </c>
      <c r="I172" s="191"/>
      <c r="J172" s="191">
        <v>269</v>
      </c>
      <c r="K172" s="192">
        <f>ROUND(P172*H172,2)</f>
        <v>269</v>
      </c>
      <c r="L172" s="188" t="s">
        <v>161</v>
      </c>
      <c r="M172" s="32"/>
      <c r="N172" s="193" t="s">
        <v>1</v>
      </c>
      <c r="O172" s="194" t="s">
        <v>41</v>
      </c>
      <c r="P172" s="195">
        <f>I172+J172</f>
        <v>269</v>
      </c>
      <c r="Q172" s="195">
        <f>ROUND(I172*H172,2)</f>
        <v>0</v>
      </c>
      <c r="R172" s="195">
        <f>ROUND(J172*H172,2)</f>
        <v>269</v>
      </c>
      <c r="S172" s="55"/>
      <c r="T172" s="196">
        <f>S172*H172</f>
        <v>0</v>
      </c>
      <c r="U172" s="196">
        <v>0</v>
      </c>
      <c r="V172" s="196">
        <f>U172*H172</f>
        <v>0</v>
      </c>
      <c r="W172" s="196">
        <v>0</v>
      </c>
      <c r="X172" s="196">
        <f>W172*H172</f>
        <v>0</v>
      </c>
      <c r="Y172" s="197" t="s">
        <v>1</v>
      </c>
      <c r="AR172" s="12" t="s">
        <v>162</v>
      </c>
      <c r="AT172" s="12" t="s">
        <v>157</v>
      </c>
      <c r="AU172" s="12" t="s">
        <v>80</v>
      </c>
      <c r="AY172" s="12" t="s">
        <v>155</v>
      </c>
      <c r="BE172" s="99">
        <f>IF(O172="základní",K172,0)</f>
        <v>269</v>
      </c>
      <c r="BF172" s="99">
        <f>IF(O172="snížená",K172,0)</f>
        <v>0</v>
      </c>
      <c r="BG172" s="99">
        <f>IF(O172="zákl. přenesená",K172,0)</f>
        <v>0</v>
      </c>
      <c r="BH172" s="99">
        <f>IF(O172="sníž. přenesená",K172,0)</f>
        <v>0</v>
      </c>
      <c r="BI172" s="99">
        <f>IF(O172="nulová",K172,0)</f>
        <v>0</v>
      </c>
      <c r="BJ172" s="12" t="s">
        <v>80</v>
      </c>
      <c r="BK172" s="99">
        <f>ROUND(P172*H172,2)</f>
        <v>269</v>
      </c>
      <c r="BL172" s="12" t="s">
        <v>162</v>
      </c>
      <c r="BM172" s="12" t="s">
        <v>1680</v>
      </c>
    </row>
    <row r="173" spans="2:65" s="1" customFormat="1">
      <c r="B173" s="30"/>
      <c r="C173" s="31"/>
      <c r="D173" s="198" t="s">
        <v>164</v>
      </c>
      <c r="E173" s="31"/>
      <c r="F173" s="199" t="s">
        <v>1679</v>
      </c>
      <c r="G173" s="31"/>
      <c r="H173" s="31"/>
      <c r="I173" s="112"/>
      <c r="J173" s="112"/>
      <c r="K173" s="31"/>
      <c r="L173" s="31"/>
      <c r="M173" s="32"/>
      <c r="N173" s="200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6"/>
      <c r="AT173" s="12" t="s">
        <v>164</v>
      </c>
      <c r="AU173" s="12" t="s">
        <v>80</v>
      </c>
    </row>
    <row r="174" spans="2:65" s="1" customFormat="1" ht="22.5" customHeight="1">
      <c r="B174" s="30"/>
      <c r="C174" s="186" t="s">
        <v>423</v>
      </c>
      <c r="D174" s="186" t="s">
        <v>157</v>
      </c>
      <c r="E174" s="187" t="s">
        <v>1681</v>
      </c>
      <c r="F174" s="188" t="s">
        <v>1682</v>
      </c>
      <c r="G174" s="189" t="s">
        <v>169</v>
      </c>
      <c r="H174" s="190">
        <v>1</v>
      </c>
      <c r="I174" s="191"/>
      <c r="J174" s="191">
        <v>385</v>
      </c>
      <c r="K174" s="192">
        <f>ROUND(P174*H174,2)</f>
        <v>385</v>
      </c>
      <c r="L174" s="188" t="s">
        <v>161</v>
      </c>
      <c r="M174" s="32"/>
      <c r="N174" s="193" t="s">
        <v>1</v>
      </c>
      <c r="O174" s="194" t="s">
        <v>41</v>
      </c>
      <c r="P174" s="195">
        <f>I174+J174</f>
        <v>385</v>
      </c>
      <c r="Q174" s="195">
        <f>ROUND(I174*H174,2)</f>
        <v>0</v>
      </c>
      <c r="R174" s="195">
        <f>ROUND(J174*H174,2)</f>
        <v>385</v>
      </c>
      <c r="S174" s="55"/>
      <c r="T174" s="196">
        <f>S174*H174</f>
        <v>0</v>
      </c>
      <c r="U174" s="196">
        <v>0</v>
      </c>
      <c r="V174" s="196">
        <f>U174*H174</f>
        <v>0</v>
      </c>
      <c r="W174" s="196">
        <v>0</v>
      </c>
      <c r="X174" s="196">
        <f>W174*H174</f>
        <v>0</v>
      </c>
      <c r="Y174" s="197" t="s">
        <v>1</v>
      </c>
      <c r="AR174" s="12" t="s">
        <v>162</v>
      </c>
      <c r="AT174" s="12" t="s">
        <v>157</v>
      </c>
      <c r="AU174" s="12" t="s">
        <v>80</v>
      </c>
      <c r="AY174" s="12" t="s">
        <v>155</v>
      </c>
      <c r="BE174" s="99">
        <f>IF(O174="základní",K174,0)</f>
        <v>385</v>
      </c>
      <c r="BF174" s="99">
        <f>IF(O174="snížená",K174,0)</f>
        <v>0</v>
      </c>
      <c r="BG174" s="99">
        <f>IF(O174="zákl. přenesená",K174,0)</f>
        <v>0</v>
      </c>
      <c r="BH174" s="99">
        <f>IF(O174="sníž. přenesená",K174,0)</f>
        <v>0</v>
      </c>
      <c r="BI174" s="99">
        <f>IF(O174="nulová",K174,0)</f>
        <v>0</v>
      </c>
      <c r="BJ174" s="12" t="s">
        <v>80</v>
      </c>
      <c r="BK174" s="99">
        <f>ROUND(P174*H174,2)</f>
        <v>385</v>
      </c>
      <c r="BL174" s="12" t="s">
        <v>162</v>
      </c>
      <c r="BM174" s="12" t="s">
        <v>1683</v>
      </c>
    </row>
    <row r="175" spans="2:65" s="1" customFormat="1">
      <c r="B175" s="30"/>
      <c r="C175" s="31"/>
      <c r="D175" s="198" t="s">
        <v>164</v>
      </c>
      <c r="E175" s="31"/>
      <c r="F175" s="199" t="s">
        <v>1682</v>
      </c>
      <c r="G175" s="31"/>
      <c r="H175" s="31"/>
      <c r="I175" s="112"/>
      <c r="J175" s="112"/>
      <c r="K175" s="31"/>
      <c r="L175" s="31"/>
      <c r="M175" s="32"/>
      <c r="N175" s="200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6"/>
      <c r="AT175" s="12" t="s">
        <v>164</v>
      </c>
      <c r="AU175" s="12" t="s">
        <v>80</v>
      </c>
    </row>
    <row r="176" spans="2:65" s="1" customFormat="1" ht="22.5" customHeight="1">
      <c r="B176" s="30"/>
      <c r="C176" s="186" t="s">
        <v>427</v>
      </c>
      <c r="D176" s="186" t="s">
        <v>157</v>
      </c>
      <c r="E176" s="187" t="s">
        <v>1684</v>
      </c>
      <c r="F176" s="188" t="s">
        <v>1685</v>
      </c>
      <c r="G176" s="189" t="s">
        <v>169</v>
      </c>
      <c r="H176" s="190">
        <v>1</v>
      </c>
      <c r="I176" s="191"/>
      <c r="J176" s="191">
        <v>287</v>
      </c>
      <c r="K176" s="192">
        <f>ROUND(P176*H176,2)</f>
        <v>287</v>
      </c>
      <c r="L176" s="188" t="s">
        <v>161</v>
      </c>
      <c r="M176" s="32"/>
      <c r="N176" s="193" t="s">
        <v>1</v>
      </c>
      <c r="O176" s="194" t="s">
        <v>41</v>
      </c>
      <c r="P176" s="195">
        <f>I176+J176</f>
        <v>287</v>
      </c>
      <c r="Q176" s="195">
        <f>ROUND(I176*H176,2)</f>
        <v>0</v>
      </c>
      <c r="R176" s="195">
        <f>ROUND(J176*H176,2)</f>
        <v>287</v>
      </c>
      <c r="S176" s="55"/>
      <c r="T176" s="196">
        <f>S176*H176</f>
        <v>0</v>
      </c>
      <c r="U176" s="196">
        <v>0</v>
      </c>
      <c r="V176" s="196">
        <f>U176*H176</f>
        <v>0</v>
      </c>
      <c r="W176" s="196">
        <v>0</v>
      </c>
      <c r="X176" s="196">
        <f>W176*H176</f>
        <v>0</v>
      </c>
      <c r="Y176" s="197" t="s">
        <v>1</v>
      </c>
      <c r="AR176" s="12" t="s">
        <v>162</v>
      </c>
      <c r="AT176" s="12" t="s">
        <v>157</v>
      </c>
      <c r="AU176" s="12" t="s">
        <v>80</v>
      </c>
      <c r="AY176" s="12" t="s">
        <v>155</v>
      </c>
      <c r="BE176" s="99">
        <f>IF(O176="základní",K176,0)</f>
        <v>287</v>
      </c>
      <c r="BF176" s="99">
        <f>IF(O176="snížená",K176,0)</f>
        <v>0</v>
      </c>
      <c r="BG176" s="99">
        <f>IF(O176="zákl. přenesená",K176,0)</f>
        <v>0</v>
      </c>
      <c r="BH176" s="99">
        <f>IF(O176="sníž. přenesená",K176,0)</f>
        <v>0</v>
      </c>
      <c r="BI176" s="99">
        <f>IF(O176="nulová",K176,0)</f>
        <v>0</v>
      </c>
      <c r="BJ176" s="12" t="s">
        <v>80</v>
      </c>
      <c r="BK176" s="99">
        <f>ROUND(P176*H176,2)</f>
        <v>287</v>
      </c>
      <c r="BL176" s="12" t="s">
        <v>162</v>
      </c>
      <c r="BM176" s="12" t="s">
        <v>1686</v>
      </c>
    </row>
    <row r="177" spans="2:65" s="1" customFormat="1">
      <c r="B177" s="30"/>
      <c r="C177" s="31"/>
      <c r="D177" s="198" t="s">
        <v>164</v>
      </c>
      <c r="E177" s="31"/>
      <c r="F177" s="199" t="s">
        <v>1685</v>
      </c>
      <c r="G177" s="31"/>
      <c r="H177" s="31"/>
      <c r="I177" s="112"/>
      <c r="J177" s="112"/>
      <c r="K177" s="31"/>
      <c r="L177" s="31"/>
      <c r="M177" s="32"/>
      <c r="N177" s="200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6"/>
      <c r="AT177" s="12" t="s">
        <v>164</v>
      </c>
      <c r="AU177" s="12" t="s">
        <v>80</v>
      </c>
    </row>
    <row r="178" spans="2:65" s="1" customFormat="1" ht="22.5" customHeight="1">
      <c r="B178" s="30"/>
      <c r="C178" s="186" t="s">
        <v>431</v>
      </c>
      <c r="D178" s="186" t="s">
        <v>157</v>
      </c>
      <c r="E178" s="187" t="s">
        <v>1687</v>
      </c>
      <c r="F178" s="188" t="s">
        <v>1688</v>
      </c>
      <c r="G178" s="189" t="s">
        <v>169</v>
      </c>
      <c r="H178" s="190">
        <v>1</v>
      </c>
      <c r="I178" s="191"/>
      <c r="J178" s="191">
        <v>117</v>
      </c>
      <c r="K178" s="192">
        <f>ROUND(P178*H178,2)</f>
        <v>117</v>
      </c>
      <c r="L178" s="188" t="s">
        <v>161</v>
      </c>
      <c r="M178" s="32"/>
      <c r="N178" s="193" t="s">
        <v>1</v>
      </c>
      <c r="O178" s="194" t="s">
        <v>41</v>
      </c>
      <c r="P178" s="195">
        <f>I178+J178</f>
        <v>117</v>
      </c>
      <c r="Q178" s="195">
        <f>ROUND(I178*H178,2)</f>
        <v>0</v>
      </c>
      <c r="R178" s="195">
        <f>ROUND(J178*H178,2)</f>
        <v>117</v>
      </c>
      <c r="S178" s="55"/>
      <c r="T178" s="196">
        <f>S178*H178</f>
        <v>0</v>
      </c>
      <c r="U178" s="196">
        <v>0</v>
      </c>
      <c r="V178" s="196">
        <f>U178*H178</f>
        <v>0</v>
      </c>
      <c r="W178" s="196">
        <v>0</v>
      </c>
      <c r="X178" s="196">
        <f>W178*H178</f>
        <v>0</v>
      </c>
      <c r="Y178" s="197" t="s">
        <v>1</v>
      </c>
      <c r="AR178" s="12" t="s">
        <v>162</v>
      </c>
      <c r="AT178" s="12" t="s">
        <v>157</v>
      </c>
      <c r="AU178" s="12" t="s">
        <v>80</v>
      </c>
      <c r="AY178" s="12" t="s">
        <v>155</v>
      </c>
      <c r="BE178" s="99">
        <f>IF(O178="základní",K178,0)</f>
        <v>117</v>
      </c>
      <c r="BF178" s="99">
        <f>IF(O178="snížená",K178,0)</f>
        <v>0</v>
      </c>
      <c r="BG178" s="99">
        <f>IF(O178="zákl. přenesená",K178,0)</f>
        <v>0</v>
      </c>
      <c r="BH178" s="99">
        <f>IF(O178="sníž. přenesená",K178,0)</f>
        <v>0</v>
      </c>
      <c r="BI178" s="99">
        <f>IF(O178="nulová",K178,0)</f>
        <v>0</v>
      </c>
      <c r="BJ178" s="12" t="s">
        <v>80</v>
      </c>
      <c r="BK178" s="99">
        <f>ROUND(P178*H178,2)</f>
        <v>117</v>
      </c>
      <c r="BL178" s="12" t="s">
        <v>162</v>
      </c>
      <c r="BM178" s="12" t="s">
        <v>1689</v>
      </c>
    </row>
    <row r="179" spans="2:65" s="1" customFormat="1">
      <c r="B179" s="30"/>
      <c r="C179" s="31"/>
      <c r="D179" s="198" t="s">
        <v>164</v>
      </c>
      <c r="E179" s="31"/>
      <c r="F179" s="199" t="s">
        <v>1688</v>
      </c>
      <c r="G179" s="31"/>
      <c r="H179" s="31"/>
      <c r="I179" s="112"/>
      <c r="J179" s="112"/>
      <c r="K179" s="31"/>
      <c r="L179" s="31"/>
      <c r="M179" s="32"/>
      <c r="N179" s="200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6"/>
      <c r="AT179" s="12" t="s">
        <v>164</v>
      </c>
      <c r="AU179" s="12" t="s">
        <v>80</v>
      </c>
    </row>
    <row r="180" spans="2:65" s="1" customFormat="1" ht="22.5" customHeight="1">
      <c r="B180" s="30"/>
      <c r="C180" s="186" t="s">
        <v>435</v>
      </c>
      <c r="D180" s="186" t="s">
        <v>157</v>
      </c>
      <c r="E180" s="187" t="s">
        <v>1690</v>
      </c>
      <c r="F180" s="188" t="s">
        <v>1691</v>
      </c>
      <c r="G180" s="189" t="s">
        <v>169</v>
      </c>
      <c r="H180" s="190">
        <v>1</v>
      </c>
      <c r="I180" s="191"/>
      <c r="J180" s="191">
        <v>106</v>
      </c>
      <c r="K180" s="192">
        <f>ROUND(P180*H180,2)</f>
        <v>106</v>
      </c>
      <c r="L180" s="188" t="s">
        <v>161</v>
      </c>
      <c r="M180" s="32"/>
      <c r="N180" s="193" t="s">
        <v>1</v>
      </c>
      <c r="O180" s="194" t="s">
        <v>41</v>
      </c>
      <c r="P180" s="195">
        <f>I180+J180</f>
        <v>106</v>
      </c>
      <c r="Q180" s="195">
        <f>ROUND(I180*H180,2)</f>
        <v>0</v>
      </c>
      <c r="R180" s="195">
        <f>ROUND(J180*H180,2)</f>
        <v>106</v>
      </c>
      <c r="S180" s="55"/>
      <c r="T180" s="196">
        <f>S180*H180</f>
        <v>0</v>
      </c>
      <c r="U180" s="196">
        <v>0</v>
      </c>
      <c r="V180" s="196">
        <f>U180*H180</f>
        <v>0</v>
      </c>
      <c r="W180" s="196">
        <v>0</v>
      </c>
      <c r="X180" s="196">
        <f>W180*H180</f>
        <v>0</v>
      </c>
      <c r="Y180" s="197" t="s">
        <v>1</v>
      </c>
      <c r="AR180" s="12" t="s">
        <v>162</v>
      </c>
      <c r="AT180" s="12" t="s">
        <v>157</v>
      </c>
      <c r="AU180" s="12" t="s">
        <v>80</v>
      </c>
      <c r="AY180" s="12" t="s">
        <v>155</v>
      </c>
      <c r="BE180" s="99">
        <f>IF(O180="základní",K180,0)</f>
        <v>106</v>
      </c>
      <c r="BF180" s="99">
        <f>IF(O180="snížená",K180,0)</f>
        <v>0</v>
      </c>
      <c r="BG180" s="99">
        <f>IF(O180="zákl. přenesená",K180,0)</f>
        <v>0</v>
      </c>
      <c r="BH180" s="99">
        <f>IF(O180="sníž. přenesená",K180,0)</f>
        <v>0</v>
      </c>
      <c r="BI180" s="99">
        <f>IF(O180="nulová",K180,0)</f>
        <v>0</v>
      </c>
      <c r="BJ180" s="12" t="s">
        <v>80</v>
      </c>
      <c r="BK180" s="99">
        <f>ROUND(P180*H180,2)</f>
        <v>106</v>
      </c>
      <c r="BL180" s="12" t="s">
        <v>162</v>
      </c>
      <c r="BM180" s="12" t="s">
        <v>1692</v>
      </c>
    </row>
    <row r="181" spans="2:65" s="1" customFormat="1">
      <c r="B181" s="30"/>
      <c r="C181" s="31"/>
      <c r="D181" s="198" t="s">
        <v>164</v>
      </c>
      <c r="E181" s="31"/>
      <c r="F181" s="199" t="s">
        <v>1691</v>
      </c>
      <c r="G181" s="31"/>
      <c r="H181" s="31"/>
      <c r="I181" s="112"/>
      <c r="J181" s="112"/>
      <c r="K181" s="31"/>
      <c r="L181" s="31"/>
      <c r="M181" s="32"/>
      <c r="N181" s="200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6"/>
      <c r="AT181" s="12" t="s">
        <v>164</v>
      </c>
      <c r="AU181" s="12" t="s">
        <v>80</v>
      </c>
    </row>
    <row r="182" spans="2:65" s="1" customFormat="1" ht="22.5" customHeight="1">
      <c r="B182" s="30"/>
      <c r="C182" s="186" t="s">
        <v>439</v>
      </c>
      <c r="D182" s="186" t="s">
        <v>157</v>
      </c>
      <c r="E182" s="187" t="s">
        <v>1693</v>
      </c>
      <c r="F182" s="188" t="s">
        <v>1694</v>
      </c>
      <c r="G182" s="189" t="s">
        <v>169</v>
      </c>
      <c r="H182" s="190">
        <v>1</v>
      </c>
      <c r="I182" s="191"/>
      <c r="J182" s="191">
        <v>281</v>
      </c>
      <c r="K182" s="192">
        <f>ROUND(P182*H182,2)</f>
        <v>281</v>
      </c>
      <c r="L182" s="188" t="s">
        <v>161</v>
      </c>
      <c r="M182" s="32"/>
      <c r="N182" s="193" t="s">
        <v>1</v>
      </c>
      <c r="O182" s="194" t="s">
        <v>41</v>
      </c>
      <c r="P182" s="195">
        <f>I182+J182</f>
        <v>281</v>
      </c>
      <c r="Q182" s="195">
        <f>ROUND(I182*H182,2)</f>
        <v>0</v>
      </c>
      <c r="R182" s="195">
        <f>ROUND(J182*H182,2)</f>
        <v>281</v>
      </c>
      <c r="S182" s="55"/>
      <c r="T182" s="196">
        <f>S182*H182</f>
        <v>0</v>
      </c>
      <c r="U182" s="196">
        <v>0</v>
      </c>
      <c r="V182" s="196">
        <f>U182*H182</f>
        <v>0</v>
      </c>
      <c r="W182" s="196">
        <v>0</v>
      </c>
      <c r="X182" s="196">
        <f>W182*H182</f>
        <v>0</v>
      </c>
      <c r="Y182" s="197" t="s">
        <v>1</v>
      </c>
      <c r="AR182" s="12" t="s">
        <v>162</v>
      </c>
      <c r="AT182" s="12" t="s">
        <v>157</v>
      </c>
      <c r="AU182" s="12" t="s">
        <v>80</v>
      </c>
      <c r="AY182" s="12" t="s">
        <v>155</v>
      </c>
      <c r="BE182" s="99">
        <f>IF(O182="základní",K182,0)</f>
        <v>281</v>
      </c>
      <c r="BF182" s="99">
        <f>IF(O182="snížená",K182,0)</f>
        <v>0</v>
      </c>
      <c r="BG182" s="99">
        <f>IF(O182="zákl. přenesená",K182,0)</f>
        <v>0</v>
      </c>
      <c r="BH182" s="99">
        <f>IF(O182="sníž. přenesená",K182,0)</f>
        <v>0</v>
      </c>
      <c r="BI182" s="99">
        <f>IF(O182="nulová",K182,0)</f>
        <v>0</v>
      </c>
      <c r="BJ182" s="12" t="s">
        <v>80</v>
      </c>
      <c r="BK182" s="99">
        <f>ROUND(P182*H182,2)</f>
        <v>281</v>
      </c>
      <c r="BL182" s="12" t="s">
        <v>162</v>
      </c>
      <c r="BM182" s="12" t="s">
        <v>1695</v>
      </c>
    </row>
    <row r="183" spans="2:65" s="1" customFormat="1">
      <c r="B183" s="30"/>
      <c r="C183" s="31"/>
      <c r="D183" s="198" t="s">
        <v>164</v>
      </c>
      <c r="E183" s="31"/>
      <c r="F183" s="199" t="s">
        <v>1694</v>
      </c>
      <c r="G183" s="31"/>
      <c r="H183" s="31"/>
      <c r="I183" s="112"/>
      <c r="J183" s="112"/>
      <c r="K183" s="31"/>
      <c r="L183" s="31"/>
      <c r="M183" s="32"/>
      <c r="N183" s="200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6"/>
      <c r="AT183" s="12" t="s">
        <v>164</v>
      </c>
      <c r="AU183" s="12" t="s">
        <v>80</v>
      </c>
    </row>
    <row r="184" spans="2:65" s="1" customFormat="1" ht="22.5" customHeight="1">
      <c r="B184" s="30"/>
      <c r="C184" s="186" t="s">
        <v>443</v>
      </c>
      <c r="D184" s="186" t="s">
        <v>157</v>
      </c>
      <c r="E184" s="187" t="s">
        <v>1696</v>
      </c>
      <c r="F184" s="188" t="s">
        <v>1697</v>
      </c>
      <c r="G184" s="189" t="s">
        <v>169</v>
      </c>
      <c r="H184" s="190">
        <v>1</v>
      </c>
      <c r="I184" s="191"/>
      <c r="J184" s="191">
        <v>936</v>
      </c>
      <c r="K184" s="192">
        <f>ROUND(P184*H184,2)</f>
        <v>936</v>
      </c>
      <c r="L184" s="188" t="s">
        <v>161</v>
      </c>
      <c r="M184" s="32"/>
      <c r="N184" s="193" t="s">
        <v>1</v>
      </c>
      <c r="O184" s="194" t="s">
        <v>41</v>
      </c>
      <c r="P184" s="195">
        <f>I184+J184</f>
        <v>936</v>
      </c>
      <c r="Q184" s="195">
        <f>ROUND(I184*H184,2)</f>
        <v>0</v>
      </c>
      <c r="R184" s="195">
        <f>ROUND(J184*H184,2)</f>
        <v>936</v>
      </c>
      <c r="S184" s="55"/>
      <c r="T184" s="196">
        <f>S184*H184</f>
        <v>0</v>
      </c>
      <c r="U184" s="196">
        <v>0</v>
      </c>
      <c r="V184" s="196">
        <f>U184*H184</f>
        <v>0</v>
      </c>
      <c r="W184" s="196">
        <v>0</v>
      </c>
      <c r="X184" s="196">
        <f>W184*H184</f>
        <v>0</v>
      </c>
      <c r="Y184" s="197" t="s">
        <v>1</v>
      </c>
      <c r="AR184" s="12" t="s">
        <v>162</v>
      </c>
      <c r="AT184" s="12" t="s">
        <v>157</v>
      </c>
      <c r="AU184" s="12" t="s">
        <v>80</v>
      </c>
      <c r="AY184" s="12" t="s">
        <v>155</v>
      </c>
      <c r="BE184" s="99">
        <f>IF(O184="základní",K184,0)</f>
        <v>936</v>
      </c>
      <c r="BF184" s="99">
        <f>IF(O184="snížená",K184,0)</f>
        <v>0</v>
      </c>
      <c r="BG184" s="99">
        <f>IF(O184="zákl. přenesená",K184,0)</f>
        <v>0</v>
      </c>
      <c r="BH184" s="99">
        <f>IF(O184="sníž. přenesená",K184,0)</f>
        <v>0</v>
      </c>
      <c r="BI184" s="99">
        <f>IF(O184="nulová",K184,0)</f>
        <v>0</v>
      </c>
      <c r="BJ184" s="12" t="s">
        <v>80</v>
      </c>
      <c r="BK184" s="99">
        <f>ROUND(P184*H184,2)</f>
        <v>936</v>
      </c>
      <c r="BL184" s="12" t="s">
        <v>162</v>
      </c>
      <c r="BM184" s="12" t="s">
        <v>1698</v>
      </c>
    </row>
    <row r="185" spans="2:65" s="1" customFormat="1">
      <c r="B185" s="30"/>
      <c r="C185" s="31"/>
      <c r="D185" s="198" t="s">
        <v>164</v>
      </c>
      <c r="E185" s="31"/>
      <c r="F185" s="199" t="s">
        <v>1697</v>
      </c>
      <c r="G185" s="31"/>
      <c r="H185" s="31"/>
      <c r="I185" s="112"/>
      <c r="J185" s="112"/>
      <c r="K185" s="31"/>
      <c r="L185" s="31"/>
      <c r="M185" s="32"/>
      <c r="N185" s="200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6"/>
      <c r="AT185" s="12" t="s">
        <v>164</v>
      </c>
      <c r="AU185" s="12" t="s">
        <v>80</v>
      </c>
    </row>
    <row r="186" spans="2:65" s="1" customFormat="1" ht="22.5" customHeight="1">
      <c r="B186" s="30"/>
      <c r="C186" s="186" t="s">
        <v>447</v>
      </c>
      <c r="D186" s="186" t="s">
        <v>157</v>
      </c>
      <c r="E186" s="187" t="s">
        <v>1699</v>
      </c>
      <c r="F186" s="188" t="s">
        <v>1700</v>
      </c>
      <c r="G186" s="189" t="s">
        <v>169</v>
      </c>
      <c r="H186" s="190">
        <v>1</v>
      </c>
      <c r="I186" s="191"/>
      <c r="J186" s="191">
        <v>33</v>
      </c>
      <c r="K186" s="192">
        <f>ROUND(P186*H186,2)</f>
        <v>33</v>
      </c>
      <c r="L186" s="188" t="s">
        <v>161</v>
      </c>
      <c r="M186" s="32"/>
      <c r="N186" s="193" t="s">
        <v>1</v>
      </c>
      <c r="O186" s="194" t="s">
        <v>41</v>
      </c>
      <c r="P186" s="195">
        <f>I186+J186</f>
        <v>33</v>
      </c>
      <c r="Q186" s="195">
        <f>ROUND(I186*H186,2)</f>
        <v>0</v>
      </c>
      <c r="R186" s="195">
        <f>ROUND(J186*H186,2)</f>
        <v>33</v>
      </c>
      <c r="S186" s="55"/>
      <c r="T186" s="196">
        <f>S186*H186</f>
        <v>0</v>
      </c>
      <c r="U186" s="196">
        <v>0</v>
      </c>
      <c r="V186" s="196">
        <f>U186*H186</f>
        <v>0</v>
      </c>
      <c r="W186" s="196">
        <v>0</v>
      </c>
      <c r="X186" s="196">
        <f>W186*H186</f>
        <v>0</v>
      </c>
      <c r="Y186" s="197" t="s">
        <v>1</v>
      </c>
      <c r="AR186" s="12" t="s">
        <v>162</v>
      </c>
      <c r="AT186" s="12" t="s">
        <v>157</v>
      </c>
      <c r="AU186" s="12" t="s">
        <v>80</v>
      </c>
      <c r="AY186" s="12" t="s">
        <v>155</v>
      </c>
      <c r="BE186" s="99">
        <f>IF(O186="základní",K186,0)</f>
        <v>33</v>
      </c>
      <c r="BF186" s="99">
        <f>IF(O186="snížená",K186,0)</f>
        <v>0</v>
      </c>
      <c r="BG186" s="99">
        <f>IF(O186="zákl. přenesená",K186,0)</f>
        <v>0</v>
      </c>
      <c r="BH186" s="99">
        <f>IF(O186="sníž. přenesená",K186,0)</f>
        <v>0</v>
      </c>
      <c r="BI186" s="99">
        <f>IF(O186="nulová",K186,0)</f>
        <v>0</v>
      </c>
      <c r="BJ186" s="12" t="s">
        <v>80</v>
      </c>
      <c r="BK186" s="99">
        <f>ROUND(P186*H186,2)</f>
        <v>33</v>
      </c>
      <c r="BL186" s="12" t="s">
        <v>162</v>
      </c>
      <c r="BM186" s="12" t="s">
        <v>1701</v>
      </c>
    </row>
    <row r="187" spans="2:65" s="1" customFormat="1">
      <c r="B187" s="30"/>
      <c r="C187" s="31"/>
      <c r="D187" s="198" t="s">
        <v>164</v>
      </c>
      <c r="E187" s="31"/>
      <c r="F187" s="199" t="s">
        <v>1700</v>
      </c>
      <c r="G187" s="31"/>
      <c r="H187" s="31"/>
      <c r="I187" s="112"/>
      <c r="J187" s="112"/>
      <c r="K187" s="31"/>
      <c r="L187" s="31"/>
      <c r="M187" s="32"/>
      <c r="N187" s="200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6"/>
      <c r="AT187" s="12" t="s">
        <v>164</v>
      </c>
      <c r="AU187" s="12" t="s">
        <v>80</v>
      </c>
    </row>
    <row r="188" spans="2:65" s="1" customFormat="1" ht="22.5" customHeight="1">
      <c r="B188" s="30"/>
      <c r="C188" s="186" t="s">
        <v>451</v>
      </c>
      <c r="D188" s="186" t="s">
        <v>157</v>
      </c>
      <c r="E188" s="187" t="s">
        <v>1702</v>
      </c>
      <c r="F188" s="188" t="s">
        <v>1703</v>
      </c>
      <c r="G188" s="189" t="s">
        <v>169</v>
      </c>
      <c r="H188" s="190">
        <v>1</v>
      </c>
      <c r="I188" s="191"/>
      <c r="J188" s="191">
        <v>33</v>
      </c>
      <c r="K188" s="192">
        <f>ROUND(P188*H188,2)</f>
        <v>33</v>
      </c>
      <c r="L188" s="188" t="s">
        <v>161</v>
      </c>
      <c r="M188" s="32"/>
      <c r="N188" s="193" t="s">
        <v>1</v>
      </c>
      <c r="O188" s="194" t="s">
        <v>41</v>
      </c>
      <c r="P188" s="195">
        <f>I188+J188</f>
        <v>33</v>
      </c>
      <c r="Q188" s="195">
        <f>ROUND(I188*H188,2)</f>
        <v>0</v>
      </c>
      <c r="R188" s="195">
        <f>ROUND(J188*H188,2)</f>
        <v>33</v>
      </c>
      <c r="S188" s="55"/>
      <c r="T188" s="196">
        <f>S188*H188</f>
        <v>0</v>
      </c>
      <c r="U188" s="196">
        <v>0</v>
      </c>
      <c r="V188" s="196">
        <f>U188*H188</f>
        <v>0</v>
      </c>
      <c r="W188" s="196">
        <v>0</v>
      </c>
      <c r="X188" s="196">
        <f>W188*H188</f>
        <v>0</v>
      </c>
      <c r="Y188" s="197" t="s">
        <v>1</v>
      </c>
      <c r="AR188" s="12" t="s">
        <v>162</v>
      </c>
      <c r="AT188" s="12" t="s">
        <v>157</v>
      </c>
      <c r="AU188" s="12" t="s">
        <v>80</v>
      </c>
      <c r="AY188" s="12" t="s">
        <v>155</v>
      </c>
      <c r="BE188" s="99">
        <f>IF(O188="základní",K188,0)</f>
        <v>33</v>
      </c>
      <c r="BF188" s="99">
        <f>IF(O188="snížená",K188,0)</f>
        <v>0</v>
      </c>
      <c r="BG188" s="99">
        <f>IF(O188="zákl. přenesená",K188,0)</f>
        <v>0</v>
      </c>
      <c r="BH188" s="99">
        <f>IF(O188="sníž. přenesená",K188,0)</f>
        <v>0</v>
      </c>
      <c r="BI188" s="99">
        <f>IF(O188="nulová",K188,0)</f>
        <v>0</v>
      </c>
      <c r="BJ188" s="12" t="s">
        <v>80</v>
      </c>
      <c r="BK188" s="99">
        <f>ROUND(P188*H188,2)</f>
        <v>33</v>
      </c>
      <c r="BL188" s="12" t="s">
        <v>162</v>
      </c>
      <c r="BM188" s="12" t="s">
        <v>1704</v>
      </c>
    </row>
    <row r="189" spans="2:65" s="1" customFormat="1">
      <c r="B189" s="30"/>
      <c r="C189" s="31"/>
      <c r="D189" s="198" t="s">
        <v>164</v>
      </c>
      <c r="E189" s="31"/>
      <c r="F189" s="199" t="s">
        <v>1703</v>
      </c>
      <c r="G189" s="31"/>
      <c r="H189" s="31"/>
      <c r="I189" s="112"/>
      <c r="J189" s="112"/>
      <c r="K189" s="31"/>
      <c r="L189" s="31"/>
      <c r="M189" s="32"/>
      <c r="N189" s="200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6"/>
      <c r="AT189" s="12" t="s">
        <v>164</v>
      </c>
      <c r="AU189" s="12" t="s">
        <v>80</v>
      </c>
    </row>
    <row r="190" spans="2:65" s="1" customFormat="1" ht="22.5" customHeight="1">
      <c r="B190" s="30"/>
      <c r="C190" s="186" t="s">
        <v>455</v>
      </c>
      <c r="D190" s="186" t="s">
        <v>157</v>
      </c>
      <c r="E190" s="187" t="s">
        <v>1705</v>
      </c>
      <c r="F190" s="188" t="s">
        <v>1706</v>
      </c>
      <c r="G190" s="189" t="s">
        <v>169</v>
      </c>
      <c r="H190" s="190">
        <v>1</v>
      </c>
      <c r="I190" s="191"/>
      <c r="J190" s="191">
        <v>15</v>
      </c>
      <c r="K190" s="192">
        <f>ROUND(P190*H190,2)</f>
        <v>15</v>
      </c>
      <c r="L190" s="188" t="s">
        <v>161</v>
      </c>
      <c r="M190" s="32"/>
      <c r="N190" s="193" t="s">
        <v>1</v>
      </c>
      <c r="O190" s="194" t="s">
        <v>41</v>
      </c>
      <c r="P190" s="195">
        <f>I190+J190</f>
        <v>15</v>
      </c>
      <c r="Q190" s="195">
        <f>ROUND(I190*H190,2)</f>
        <v>0</v>
      </c>
      <c r="R190" s="195">
        <f>ROUND(J190*H190,2)</f>
        <v>15</v>
      </c>
      <c r="S190" s="55"/>
      <c r="T190" s="196">
        <f>S190*H190</f>
        <v>0</v>
      </c>
      <c r="U190" s="196">
        <v>0</v>
      </c>
      <c r="V190" s="196">
        <f>U190*H190</f>
        <v>0</v>
      </c>
      <c r="W190" s="196">
        <v>0</v>
      </c>
      <c r="X190" s="196">
        <f>W190*H190</f>
        <v>0</v>
      </c>
      <c r="Y190" s="197" t="s">
        <v>1</v>
      </c>
      <c r="AR190" s="12" t="s">
        <v>162</v>
      </c>
      <c r="AT190" s="12" t="s">
        <v>157</v>
      </c>
      <c r="AU190" s="12" t="s">
        <v>80</v>
      </c>
      <c r="AY190" s="12" t="s">
        <v>155</v>
      </c>
      <c r="BE190" s="99">
        <f>IF(O190="základní",K190,0)</f>
        <v>15</v>
      </c>
      <c r="BF190" s="99">
        <f>IF(O190="snížená",K190,0)</f>
        <v>0</v>
      </c>
      <c r="BG190" s="99">
        <f>IF(O190="zákl. přenesená",K190,0)</f>
        <v>0</v>
      </c>
      <c r="BH190" s="99">
        <f>IF(O190="sníž. přenesená",K190,0)</f>
        <v>0</v>
      </c>
      <c r="BI190" s="99">
        <f>IF(O190="nulová",K190,0)</f>
        <v>0</v>
      </c>
      <c r="BJ190" s="12" t="s">
        <v>80</v>
      </c>
      <c r="BK190" s="99">
        <f>ROUND(P190*H190,2)</f>
        <v>15</v>
      </c>
      <c r="BL190" s="12" t="s">
        <v>162</v>
      </c>
      <c r="BM190" s="12" t="s">
        <v>1707</v>
      </c>
    </row>
    <row r="191" spans="2:65" s="1" customFormat="1">
      <c r="B191" s="30"/>
      <c r="C191" s="31"/>
      <c r="D191" s="198" t="s">
        <v>164</v>
      </c>
      <c r="E191" s="31"/>
      <c r="F191" s="199" t="s">
        <v>1706</v>
      </c>
      <c r="G191" s="31"/>
      <c r="H191" s="31"/>
      <c r="I191" s="112"/>
      <c r="J191" s="112"/>
      <c r="K191" s="31"/>
      <c r="L191" s="31"/>
      <c r="M191" s="32"/>
      <c r="N191" s="200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6"/>
      <c r="AT191" s="12" t="s">
        <v>164</v>
      </c>
      <c r="AU191" s="12" t="s">
        <v>80</v>
      </c>
    </row>
    <row r="192" spans="2:65" s="1" customFormat="1" ht="22.5" customHeight="1">
      <c r="B192" s="30"/>
      <c r="C192" s="186" t="s">
        <v>459</v>
      </c>
      <c r="D192" s="186" t="s">
        <v>157</v>
      </c>
      <c r="E192" s="187" t="s">
        <v>1708</v>
      </c>
      <c r="F192" s="188" t="s">
        <v>1709</v>
      </c>
      <c r="G192" s="189" t="s">
        <v>169</v>
      </c>
      <c r="H192" s="190">
        <v>1</v>
      </c>
      <c r="I192" s="191"/>
      <c r="J192" s="191">
        <v>187</v>
      </c>
      <c r="K192" s="192">
        <f>ROUND(P192*H192,2)</f>
        <v>187</v>
      </c>
      <c r="L192" s="188" t="s">
        <v>161</v>
      </c>
      <c r="M192" s="32"/>
      <c r="N192" s="193" t="s">
        <v>1</v>
      </c>
      <c r="O192" s="194" t="s">
        <v>41</v>
      </c>
      <c r="P192" s="195">
        <f>I192+J192</f>
        <v>187</v>
      </c>
      <c r="Q192" s="195">
        <f>ROUND(I192*H192,2)</f>
        <v>0</v>
      </c>
      <c r="R192" s="195">
        <f>ROUND(J192*H192,2)</f>
        <v>187</v>
      </c>
      <c r="S192" s="55"/>
      <c r="T192" s="196">
        <f>S192*H192</f>
        <v>0</v>
      </c>
      <c r="U192" s="196">
        <v>0</v>
      </c>
      <c r="V192" s="196">
        <f>U192*H192</f>
        <v>0</v>
      </c>
      <c r="W192" s="196">
        <v>0</v>
      </c>
      <c r="X192" s="196">
        <f>W192*H192</f>
        <v>0</v>
      </c>
      <c r="Y192" s="197" t="s">
        <v>1</v>
      </c>
      <c r="AR192" s="12" t="s">
        <v>162</v>
      </c>
      <c r="AT192" s="12" t="s">
        <v>157</v>
      </c>
      <c r="AU192" s="12" t="s">
        <v>80</v>
      </c>
      <c r="AY192" s="12" t="s">
        <v>155</v>
      </c>
      <c r="BE192" s="99">
        <f>IF(O192="základní",K192,0)</f>
        <v>187</v>
      </c>
      <c r="BF192" s="99">
        <f>IF(O192="snížená",K192,0)</f>
        <v>0</v>
      </c>
      <c r="BG192" s="99">
        <f>IF(O192="zákl. přenesená",K192,0)</f>
        <v>0</v>
      </c>
      <c r="BH192" s="99">
        <f>IF(O192="sníž. přenesená",K192,0)</f>
        <v>0</v>
      </c>
      <c r="BI192" s="99">
        <f>IF(O192="nulová",K192,0)</f>
        <v>0</v>
      </c>
      <c r="BJ192" s="12" t="s">
        <v>80</v>
      </c>
      <c r="BK192" s="99">
        <f>ROUND(P192*H192,2)</f>
        <v>187</v>
      </c>
      <c r="BL192" s="12" t="s">
        <v>162</v>
      </c>
      <c r="BM192" s="12" t="s">
        <v>1710</v>
      </c>
    </row>
    <row r="193" spans="2:65" s="1" customFormat="1">
      <c r="B193" s="30"/>
      <c r="C193" s="31"/>
      <c r="D193" s="198" t="s">
        <v>164</v>
      </c>
      <c r="E193" s="31"/>
      <c r="F193" s="199" t="s">
        <v>1709</v>
      </c>
      <c r="G193" s="31"/>
      <c r="H193" s="31"/>
      <c r="I193" s="112"/>
      <c r="J193" s="112"/>
      <c r="K193" s="31"/>
      <c r="L193" s="31"/>
      <c r="M193" s="32"/>
      <c r="N193" s="200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6"/>
      <c r="AT193" s="12" t="s">
        <v>164</v>
      </c>
      <c r="AU193" s="12" t="s">
        <v>80</v>
      </c>
    </row>
    <row r="194" spans="2:65" s="1" customFormat="1" ht="22.5" customHeight="1">
      <c r="B194" s="30"/>
      <c r="C194" s="186" t="s">
        <v>463</v>
      </c>
      <c r="D194" s="186" t="s">
        <v>157</v>
      </c>
      <c r="E194" s="187" t="s">
        <v>1711</v>
      </c>
      <c r="F194" s="188" t="s">
        <v>1712</v>
      </c>
      <c r="G194" s="189" t="s">
        <v>169</v>
      </c>
      <c r="H194" s="190">
        <v>1</v>
      </c>
      <c r="I194" s="191"/>
      <c r="J194" s="191">
        <v>578</v>
      </c>
      <c r="K194" s="192">
        <f>ROUND(P194*H194,2)</f>
        <v>578</v>
      </c>
      <c r="L194" s="188" t="s">
        <v>161</v>
      </c>
      <c r="M194" s="32"/>
      <c r="N194" s="193" t="s">
        <v>1</v>
      </c>
      <c r="O194" s="194" t="s">
        <v>41</v>
      </c>
      <c r="P194" s="195">
        <f>I194+J194</f>
        <v>578</v>
      </c>
      <c r="Q194" s="195">
        <f>ROUND(I194*H194,2)</f>
        <v>0</v>
      </c>
      <c r="R194" s="195">
        <f>ROUND(J194*H194,2)</f>
        <v>578</v>
      </c>
      <c r="S194" s="55"/>
      <c r="T194" s="196">
        <f>S194*H194</f>
        <v>0</v>
      </c>
      <c r="U194" s="196">
        <v>0</v>
      </c>
      <c r="V194" s="196">
        <f>U194*H194</f>
        <v>0</v>
      </c>
      <c r="W194" s="196">
        <v>0</v>
      </c>
      <c r="X194" s="196">
        <f>W194*H194</f>
        <v>0</v>
      </c>
      <c r="Y194" s="197" t="s">
        <v>1</v>
      </c>
      <c r="AR194" s="12" t="s">
        <v>162</v>
      </c>
      <c r="AT194" s="12" t="s">
        <v>157</v>
      </c>
      <c r="AU194" s="12" t="s">
        <v>80</v>
      </c>
      <c r="AY194" s="12" t="s">
        <v>155</v>
      </c>
      <c r="BE194" s="99">
        <f>IF(O194="základní",K194,0)</f>
        <v>578</v>
      </c>
      <c r="BF194" s="99">
        <f>IF(O194="snížená",K194,0)</f>
        <v>0</v>
      </c>
      <c r="BG194" s="99">
        <f>IF(O194="zákl. přenesená",K194,0)</f>
        <v>0</v>
      </c>
      <c r="BH194" s="99">
        <f>IF(O194="sníž. přenesená",K194,0)</f>
        <v>0</v>
      </c>
      <c r="BI194" s="99">
        <f>IF(O194="nulová",K194,0)</f>
        <v>0</v>
      </c>
      <c r="BJ194" s="12" t="s">
        <v>80</v>
      </c>
      <c r="BK194" s="99">
        <f>ROUND(P194*H194,2)</f>
        <v>578</v>
      </c>
      <c r="BL194" s="12" t="s">
        <v>162</v>
      </c>
      <c r="BM194" s="12" t="s">
        <v>1713</v>
      </c>
    </row>
    <row r="195" spans="2:65" s="1" customFormat="1">
      <c r="B195" s="30"/>
      <c r="C195" s="31"/>
      <c r="D195" s="198" t="s">
        <v>164</v>
      </c>
      <c r="E195" s="31"/>
      <c r="F195" s="199" t="s">
        <v>1712</v>
      </c>
      <c r="G195" s="31"/>
      <c r="H195" s="31"/>
      <c r="I195" s="112"/>
      <c r="J195" s="112"/>
      <c r="K195" s="31"/>
      <c r="L195" s="31"/>
      <c r="M195" s="32"/>
      <c r="N195" s="200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6"/>
      <c r="AT195" s="12" t="s">
        <v>164</v>
      </c>
      <c r="AU195" s="12" t="s">
        <v>80</v>
      </c>
    </row>
    <row r="196" spans="2:65" s="1" customFormat="1" ht="22.5" customHeight="1">
      <c r="B196" s="30"/>
      <c r="C196" s="186" t="s">
        <v>467</v>
      </c>
      <c r="D196" s="186" t="s">
        <v>157</v>
      </c>
      <c r="E196" s="187" t="s">
        <v>1714</v>
      </c>
      <c r="F196" s="188" t="s">
        <v>1715</v>
      </c>
      <c r="G196" s="189" t="s">
        <v>169</v>
      </c>
      <c r="H196" s="190">
        <v>1</v>
      </c>
      <c r="I196" s="191"/>
      <c r="J196" s="191">
        <v>188</v>
      </c>
      <c r="K196" s="192">
        <f>ROUND(P196*H196,2)</f>
        <v>188</v>
      </c>
      <c r="L196" s="188" t="s">
        <v>161</v>
      </c>
      <c r="M196" s="32"/>
      <c r="N196" s="193" t="s">
        <v>1</v>
      </c>
      <c r="O196" s="194" t="s">
        <v>41</v>
      </c>
      <c r="P196" s="195">
        <f>I196+J196</f>
        <v>188</v>
      </c>
      <c r="Q196" s="195">
        <f>ROUND(I196*H196,2)</f>
        <v>0</v>
      </c>
      <c r="R196" s="195">
        <f>ROUND(J196*H196,2)</f>
        <v>188</v>
      </c>
      <c r="S196" s="55"/>
      <c r="T196" s="196">
        <f>S196*H196</f>
        <v>0</v>
      </c>
      <c r="U196" s="196">
        <v>0</v>
      </c>
      <c r="V196" s="196">
        <f>U196*H196</f>
        <v>0</v>
      </c>
      <c r="W196" s="196">
        <v>0</v>
      </c>
      <c r="X196" s="196">
        <f>W196*H196</f>
        <v>0</v>
      </c>
      <c r="Y196" s="197" t="s">
        <v>1</v>
      </c>
      <c r="AR196" s="12" t="s">
        <v>162</v>
      </c>
      <c r="AT196" s="12" t="s">
        <v>157</v>
      </c>
      <c r="AU196" s="12" t="s">
        <v>80</v>
      </c>
      <c r="AY196" s="12" t="s">
        <v>155</v>
      </c>
      <c r="BE196" s="99">
        <f>IF(O196="základní",K196,0)</f>
        <v>188</v>
      </c>
      <c r="BF196" s="99">
        <f>IF(O196="snížená",K196,0)</f>
        <v>0</v>
      </c>
      <c r="BG196" s="99">
        <f>IF(O196="zákl. přenesená",K196,0)</f>
        <v>0</v>
      </c>
      <c r="BH196" s="99">
        <f>IF(O196="sníž. přenesená",K196,0)</f>
        <v>0</v>
      </c>
      <c r="BI196" s="99">
        <f>IF(O196="nulová",K196,0)</f>
        <v>0</v>
      </c>
      <c r="BJ196" s="12" t="s">
        <v>80</v>
      </c>
      <c r="BK196" s="99">
        <f>ROUND(P196*H196,2)</f>
        <v>188</v>
      </c>
      <c r="BL196" s="12" t="s">
        <v>162</v>
      </c>
      <c r="BM196" s="12" t="s">
        <v>1716</v>
      </c>
    </row>
    <row r="197" spans="2:65" s="1" customFormat="1">
      <c r="B197" s="30"/>
      <c r="C197" s="31"/>
      <c r="D197" s="198" t="s">
        <v>164</v>
      </c>
      <c r="E197" s="31"/>
      <c r="F197" s="199" t="s">
        <v>1715</v>
      </c>
      <c r="G197" s="31"/>
      <c r="H197" s="31"/>
      <c r="I197" s="112"/>
      <c r="J197" s="112"/>
      <c r="K197" s="31"/>
      <c r="L197" s="31"/>
      <c r="M197" s="32"/>
      <c r="N197" s="200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6"/>
      <c r="AT197" s="12" t="s">
        <v>164</v>
      </c>
      <c r="AU197" s="12" t="s">
        <v>80</v>
      </c>
    </row>
    <row r="198" spans="2:65" s="1" customFormat="1" ht="22.5" customHeight="1">
      <c r="B198" s="30"/>
      <c r="C198" s="186" t="s">
        <v>471</v>
      </c>
      <c r="D198" s="186" t="s">
        <v>157</v>
      </c>
      <c r="E198" s="187" t="s">
        <v>1717</v>
      </c>
      <c r="F198" s="188" t="s">
        <v>1718</v>
      </c>
      <c r="G198" s="189" t="s">
        <v>169</v>
      </c>
      <c r="H198" s="190">
        <v>1</v>
      </c>
      <c r="I198" s="191"/>
      <c r="J198" s="191">
        <v>114</v>
      </c>
      <c r="K198" s="192">
        <f>ROUND(P198*H198,2)</f>
        <v>114</v>
      </c>
      <c r="L198" s="188" t="s">
        <v>161</v>
      </c>
      <c r="M198" s="32"/>
      <c r="N198" s="193" t="s">
        <v>1</v>
      </c>
      <c r="O198" s="194" t="s">
        <v>41</v>
      </c>
      <c r="P198" s="195">
        <f>I198+J198</f>
        <v>114</v>
      </c>
      <c r="Q198" s="195">
        <f>ROUND(I198*H198,2)</f>
        <v>0</v>
      </c>
      <c r="R198" s="195">
        <f>ROUND(J198*H198,2)</f>
        <v>114</v>
      </c>
      <c r="S198" s="55"/>
      <c r="T198" s="196">
        <f>S198*H198</f>
        <v>0</v>
      </c>
      <c r="U198" s="196">
        <v>0</v>
      </c>
      <c r="V198" s="196">
        <f>U198*H198</f>
        <v>0</v>
      </c>
      <c r="W198" s="196">
        <v>0</v>
      </c>
      <c r="X198" s="196">
        <f>W198*H198</f>
        <v>0</v>
      </c>
      <c r="Y198" s="197" t="s">
        <v>1</v>
      </c>
      <c r="AR198" s="12" t="s">
        <v>162</v>
      </c>
      <c r="AT198" s="12" t="s">
        <v>157</v>
      </c>
      <c r="AU198" s="12" t="s">
        <v>80</v>
      </c>
      <c r="AY198" s="12" t="s">
        <v>155</v>
      </c>
      <c r="BE198" s="99">
        <f>IF(O198="základní",K198,0)</f>
        <v>114</v>
      </c>
      <c r="BF198" s="99">
        <f>IF(O198="snížená",K198,0)</f>
        <v>0</v>
      </c>
      <c r="BG198" s="99">
        <f>IF(O198="zákl. přenesená",K198,0)</f>
        <v>0</v>
      </c>
      <c r="BH198" s="99">
        <f>IF(O198="sníž. přenesená",K198,0)</f>
        <v>0</v>
      </c>
      <c r="BI198" s="99">
        <f>IF(O198="nulová",K198,0)</f>
        <v>0</v>
      </c>
      <c r="BJ198" s="12" t="s">
        <v>80</v>
      </c>
      <c r="BK198" s="99">
        <f>ROUND(P198*H198,2)</f>
        <v>114</v>
      </c>
      <c r="BL198" s="12" t="s">
        <v>162</v>
      </c>
      <c r="BM198" s="12" t="s">
        <v>1719</v>
      </c>
    </row>
    <row r="199" spans="2:65" s="1" customFormat="1" ht="19.2">
      <c r="B199" s="30"/>
      <c r="C199" s="31"/>
      <c r="D199" s="198" t="s">
        <v>164</v>
      </c>
      <c r="E199" s="31"/>
      <c r="F199" s="199" t="s">
        <v>1720</v>
      </c>
      <c r="G199" s="31"/>
      <c r="H199" s="31"/>
      <c r="I199" s="112"/>
      <c r="J199" s="112"/>
      <c r="K199" s="31"/>
      <c r="L199" s="31"/>
      <c r="M199" s="32"/>
      <c r="N199" s="200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6"/>
      <c r="AT199" s="12" t="s">
        <v>164</v>
      </c>
      <c r="AU199" s="12" t="s">
        <v>80</v>
      </c>
    </row>
    <row r="200" spans="2:65" s="1" customFormat="1" ht="22.5" customHeight="1">
      <c r="B200" s="30"/>
      <c r="C200" s="186" t="s">
        <v>475</v>
      </c>
      <c r="D200" s="186" t="s">
        <v>157</v>
      </c>
      <c r="E200" s="187" t="s">
        <v>1721</v>
      </c>
      <c r="F200" s="188" t="s">
        <v>1722</v>
      </c>
      <c r="G200" s="189" t="s">
        <v>169</v>
      </c>
      <c r="H200" s="190">
        <v>1</v>
      </c>
      <c r="I200" s="191"/>
      <c r="J200" s="191">
        <v>213</v>
      </c>
      <c r="K200" s="192">
        <f>ROUND(P200*H200,2)</f>
        <v>213</v>
      </c>
      <c r="L200" s="188" t="s">
        <v>161</v>
      </c>
      <c r="M200" s="32"/>
      <c r="N200" s="193" t="s">
        <v>1</v>
      </c>
      <c r="O200" s="194" t="s">
        <v>41</v>
      </c>
      <c r="P200" s="195">
        <f>I200+J200</f>
        <v>213</v>
      </c>
      <c r="Q200" s="195">
        <f>ROUND(I200*H200,2)</f>
        <v>0</v>
      </c>
      <c r="R200" s="195">
        <f>ROUND(J200*H200,2)</f>
        <v>213</v>
      </c>
      <c r="S200" s="55"/>
      <c r="T200" s="196">
        <f>S200*H200</f>
        <v>0</v>
      </c>
      <c r="U200" s="196">
        <v>0</v>
      </c>
      <c r="V200" s="196">
        <f>U200*H200</f>
        <v>0</v>
      </c>
      <c r="W200" s="196">
        <v>0</v>
      </c>
      <c r="X200" s="196">
        <f>W200*H200</f>
        <v>0</v>
      </c>
      <c r="Y200" s="197" t="s">
        <v>1</v>
      </c>
      <c r="AR200" s="12" t="s">
        <v>162</v>
      </c>
      <c r="AT200" s="12" t="s">
        <v>157</v>
      </c>
      <c r="AU200" s="12" t="s">
        <v>80</v>
      </c>
      <c r="AY200" s="12" t="s">
        <v>155</v>
      </c>
      <c r="BE200" s="99">
        <f>IF(O200="základní",K200,0)</f>
        <v>213</v>
      </c>
      <c r="BF200" s="99">
        <f>IF(O200="snížená",K200,0)</f>
        <v>0</v>
      </c>
      <c r="BG200" s="99">
        <f>IF(O200="zákl. přenesená",K200,0)</f>
        <v>0</v>
      </c>
      <c r="BH200" s="99">
        <f>IF(O200="sníž. přenesená",K200,0)</f>
        <v>0</v>
      </c>
      <c r="BI200" s="99">
        <f>IF(O200="nulová",K200,0)</f>
        <v>0</v>
      </c>
      <c r="BJ200" s="12" t="s">
        <v>80</v>
      </c>
      <c r="BK200" s="99">
        <f>ROUND(P200*H200,2)</f>
        <v>213</v>
      </c>
      <c r="BL200" s="12" t="s">
        <v>162</v>
      </c>
      <c r="BM200" s="12" t="s">
        <v>1723</v>
      </c>
    </row>
    <row r="201" spans="2:65" s="1" customFormat="1" ht="19.2">
      <c r="B201" s="30"/>
      <c r="C201" s="31"/>
      <c r="D201" s="198" t="s">
        <v>164</v>
      </c>
      <c r="E201" s="31"/>
      <c r="F201" s="199" t="s">
        <v>1724</v>
      </c>
      <c r="G201" s="31"/>
      <c r="H201" s="31"/>
      <c r="I201" s="112"/>
      <c r="J201" s="112"/>
      <c r="K201" s="31"/>
      <c r="L201" s="31"/>
      <c r="M201" s="32"/>
      <c r="N201" s="200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6"/>
      <c r="AT201" s="12" t="s">
        <v>164</v>
      </c>
      <c r="AU201" s="12" t="s">
        <v>80</v>
      </c>
    </row>
    <row r="202" spans="2:65" s="1" customFormat="1" ht="22.5" customHeight="1">
      <c r="B202" s="30"/>
      <c r="C202" s="186" t="s">
        <v>479</v>
      </c>
      <c r="D202" s="186" t="s">
        <v>157</v>
      </c>
      <c r="E202" s="187" t="s">
        <v>1725</v>
      </c>
      <c r="F202" s="188" t="s">
        <v>1726</v>
      </c>
      <c r="G202" s="189" t="s">
        <v>169</v>
      </c>
      <c r="H202" s="190">
        <v>1</v>
      </c>
      <c r="I202" s="191"/>
      <c r="J202" s="191">
        <v>1029</v>
      </c>
      <c r="K202" s="192">
        <f>ROUND(P202*H202,2)</f>
        <v>1029</v>
      </c>
      <c r="L202" s="188" t="s">
        <v>161</v>
      </c>
      <c r="M202" s="32"/>
      <c r="N202" s="193" t="s">
        <v>1</v>
      </c>
      <c r="O202" s="194" t="s">
        <v>41</v>
      </c>
      <c r="P202" s="195">
        <f>I202+J202</f>
        <v>1029</v>
      </c>
      <c r="Q202" s="195">
        <f>ROUND(I202*H202,2)</f>
        <v>0</v>
      </c>
      <c r="R202" s="195">
        <f>ROUND(J202*H202,2)</f>
        <v>1029</v>
      </c>
      <c r="S202" s="55"/>
      <c r="T202" s="196">
        <f>S202*H202</f>
        <v>0</v>
      </c>
      <c r="U202" s="196">
        <v>0</v>
      </c>
      <c r="V202" s="196">
        <f>U202*H202</f>
        <v>0</v>
      </c>
      <c r="W202" s="196">
        <v>0</v>
      </c>
      <c r="X202" s="196">
        <f>W202*H202</f>
        <v>0</v>
      </c>
      <c r="Y202" s="197" t="s">
        <v>1</v>
      </c>
      <c r="AR202" s="12" t="s">
        <v>162</v>
      </c>
      <c r="AT202" s="12" t="s">
        <v>157</v>
      </c>
      <c r="AU202" s="12" t="s">
        <v>80</v>
      </c>
      <c r="AY202" s="12" t="s">
        <v>155</v>
      </c>
      <c r="BE202" s="99">
        <f>IF(O202="základní",K202,0)</f>
        <v>1029</v>
      </c>
      <c r="BF202" s="99">
        <f>IF(O202="snížená",K202,0)</f>
        <v>0</v>
      </c>
      <c r="BG202" s="99">
        <f>IF(O202="zákl. přenesená",K202,0)</f>
        <v>0</v>
      </c>
      <c r="BH202" s="99">
        <f>IF(O202="sníž. přenesená",K202,0)</f>
        <v>0</v>
      </c>
      <c r="BI202" s="99">
        <f>IF(O202="nulová",K202,0)</f>
        <v>0</v>
      </c>
      <c r="BJ202" s="12" t="s">
        <v>80</v>
      </c>
      <c r="BK202" s="99">
        <f>ROUND(P202*H202,2)</f>
        <v>1029</v>
      </c>
      <c r="BL202" s="12" t="s">
        <v>162</v>
      </c>
      <c r="BM202" s="12" t="s">
        <v>1727</v>
      </c>
    </row>
    <row r="203" spans="2:65" s="1" customFormat="1">
      <c r="B203" s="30"/>
      <c r="C203" s="31"/>
      <c r="D203" s="198" t="s">
        <v>164</v>
      </c>
      <c r="E203" s="31"/>
      <c r="F203" s="199" t="s">
        <v>1726</v>
      </c>
      <c r="G203" s="31"/>
      <c r="H203" s="31"/>
      <c r="I203" s="112"/>
      <c r="J203" s="112"/>
      <c r="K203" s="31"/>
      <c r="L203" s="31"/>
      <c r="M203" s="32"/>
      <c r="N203" s="200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6"/>
      <c r="AT203" s="12" t="s">
        <v>164</v>
      </c>
      <c r="AU203" s="12" t="s">
        <v>80</v>
      </c>
    </row>
    <row r="204" spans="2:65" s="1" customFormat="1" ht="22.5" customHeight="1">
      <c r="B204" s="30"/>
      <c r="C204" s="186" t="s">
        <v>483</v>
      </c>
      <c r="D204" s="186" t="s">
        <v>157</v>
      </c>
      <c r="E204" s="187" t="s">
        <v>1728</v>
      </c>
      <c r="F204" s="188" t="s">
        <v>1729</v>
      </c>
      <c r="G204" s="189" t="s">
        <v>169</v>
      </c>
      <c r="H204" s="190">
        <v>1</v>
      </c>
      <c r="I204" s="191"/>
      <c r="J204" s="191">
        <v>722</v>
      </c>
      <c r="K204" s="192">
        <f>ROUND(P204*H204,2)</f>
        <v>722</v>
      </c>
      <c r="L204" s="188" t="s">
        <v>161</v>
      </c>
      <c r="M204" s="32"/>
      <c r="N204" s="193" t="s">
        <v>1</v>
      </c>
      <c r="O204" s="194" t="s">
        <v>41</v>
      </c>
      <c r="P204" s="195">
        <f>I204+J204</f>
        <v>722</v>
      </c>
      <c r="Q204" s="195">
        <f>ROUND(I204*H204,2)</f>
        <v>0</v>
      </c>
      <c r="R204" s="195">
        <f>ROUND(J204*H204,2)</f>
        <v>722</v>
      </c>
      <c r="S204" s="55"/>
      <c r="T204" s="196">
        <f>S204*H204</f>
        <v>0</v>
      </c>
      <c r="U204" s="196">
        <v>0</v>
      </c>
      <c r="V204" s="196">
        <f>U204*H204</f>
        <v>0</v>
      </c>
      <c r="W204" s="196">
        <v>0</v>
      </c>
      <c r="X204" s="196">
        <f>W204*H204</f>
        <v>0</v>
      </c>
      <c r="Y204" s="197" t="s">
        <v>1</v>
      </c>
      <c r="AR204" s="12" t="s">
        <v>162</v>
      </c>
      <c r="AT204" s="12" t="s">
        <v>157</v>
      </c>
      <c r="AU204" s="12" t="s">
        <v>80</v>
      </c>
      <c r="AY204" s="12" t="s">
        <v>155</v>
      </c>
      <c r="BE204" s="99">
        <f>IF(O204="základní",K204,0)</f>
        <v>722</v>
      </c>
      <c r="BF204" s="99">
        <f>IF(O204="snížená",K204,0)</f>
        <v>0</v>
      </c>
      <c r="BG204" s="99">
        <f>IF(O204="zákl. přenesená",K204,0)</f>
        <v>0</v>
      </c>
      <c r="BH204" s="99">
        <f>IF(O204="sníž. přenesená",K204,0)</f>
        <v>0</v>
      </c>
      <c r="BI204" s="99">
        <f>IF(O204="nulová",K204,0)</f>
        <v>0</v>
      </c>
      <c r="BJ204" s="12" t="s">
        <v>80</v>
      </c>
      <c r="BK204" s="99">
        <f>ROUND(P204*H204,2)</f>
        <v>722</v>
      </c>
      <c r="BL204" s="12" t="s">
        <v>162</v>
      </c>
      <c r="BM204" s="12" t="s">
        <v>1730</v>
      </c>
    </row>
    <row r="205" spans="2:65" s="1" customFormat="1">
      <c r="B205" s="30"/>
      <c r="C205" s="31"/>
      <c r="D205" s="198" t="s">
        <v>164</v>
      </c>
      <c r="E205" s="31"/>
      <c r="F205" s="199" t="s">
        <v>1729</v>
      </c>
      <c r="G205" s="31"/>
      <c r="H205" s="31"/>
      <c r="I205" s="112"/>
      <c r="J205" s="112"/>
      <c r="K205" s="31"/>
      <c r="L205" s="31"/>
      <c r="M205" s="32"/>
      <c r="N205" s="201"/>
      <c r="O205" s="202"/>
      <c r="P205" s="202"/>
      <c r="Q205" s="202"/>
      <c r="R205" s="202"/>
      <c r="S205" s="202"/>
      <c r="T205" s="202"/>
      <c r="U205" s="202"/>
      <c r="V205" s="202"/>
      <c r="W205" s="202"/>
      <c r="X205" s="202"/>
      <c r="Y205" s="203"/>
      <c r="AT205" s="12" t="s">
        <v>164</v>
      </c>
      <c r="AU205" s="12" t="s">
        <v>80</v>
      </c>
    </row>
    <row r="206" spans="2:65" s="1" customFormat="1" ht="6.9" customHeight="1">
      <c r="B206" s="42"/>
      <c r="C206" s="43"/>
      <c r="D206" s="43"/>
      <c r="E206" s="43"/>
      <c r="F206" s="43"/>
      <c r="G206" s="43"/>
      <c r="H206" s="43"/>
      <c r="I206" s="138"/>
      <c r="J206" s="138"/>
      <c r="K206" s="43"/>
      <c r="L206" s="43"/>
      <c r="M206" s="32"/>
    </row>
  </sheetData>
  <sheetProtection algorithmName="SHA-512" hashValue="AKjHU1DJvyFXlYhD4dnIoW4pSHZFHPYIZ8XW4Qk/GXj4YVSU7aF8IqyfACHRFCsOPVGpnAPiVmVCEm3XDY7KJQ==" saltValue="wsl4PInHDZJTX4yBfT7isXrfuPokQ6htl/TYX2p/TokmpHKXG3Z1T1hFdAs4E/DAQ2awfOCjlUdglWD4qVWGbQ==" spinCount="100000" sheet="1" objects="1" scenarios="1" formatColumns="0" formatRows="0" autoFilter="0"/>
  <autoFilter ref="C93:L205"/>
  <mergeCells count="14">
    <mergeCell ref="D72:F72"/>
    <mergeCell ref="E84:H84"/>
    <mergeCell ref="E86:H86"/>
    <mergeCell ref="M2:Z2"/>
    <mergeCell ref="E54:H54"/>
    <mergeCell ref="D68:F68"/>
    <mergeCell ref="D69:F69"/>
    <mergeCell ref="D70:F70"/>
    <mergeCell ref="D71:F71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6"/>
  <sheetViews>
    <sheetView showGridLines="0" topLeftCell="A159" workbookViewId="0">
      <selection activeCell="J185" sqref="J185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10" width="23.42578125" style="106" customWidth="1"/>
    <col min="11" max="11" width="23.42578125" customWidth="1"/>
    <col min="12" max="12" width="15.42578125" customWidth="1"/>
    <col min="13" max="13" width="9.28515625" customWidth="1"/>
    <col min="14" max="14" width="10.85546875" hidden="1" customWidth="1"/>
    <col min="15" max="15" width="9.28515625" hidden="1"/>
    <col min="16" max="25" width="14.140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2" t="s">
        <v>97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5"/>
      <c r="AT3" s="12" t="s">
        <v>82</v>
      </c>
    </row>
    <row r="4" spans="2:46" ht="24.9" customHeight="1">
      <c r="B4" s="15"/>
      <c r="D4" s="110" t="s">
        <v>113</v>
      </c>
      <c r="M4" s="15"/>
      <c r="N4" s="19" t="s">
        <v>11</v>
      </c>
      <c r="AT4" s="12" t="s">
        <v>4</v>
      </c>
    </row>
    <row r="5" spans="2:46" ht="6.9" customHeight="1">
      <c r="B5" s="15"/>
      <c r="M5" s="15"/>
    </row>
    <row r="6" spans="2:46" ht="12" customHeight="1">
      <c r="B6" s="15"/>
      <c r="D6" s="111" t="s">
        <v>17</v>
      </c>
      <c r="M6" s="15"/>
    </row>
    <row r="7" spans="2:46" ht="16.5" customHeight="1">
      <c r="B7" s="15"/>
      <c r="E7" s="272" t="str">
        <f>'Rekapitulace stavby'!K6</f>
        <v>Údržba, opravy a odstraňování závad u SSZT 2019 - 2022 revize o opravy EPS a EZS u SSZT Jihlava</v>
      </c>
      <c r="F7" s="273"/>
      <c r="G7" s="273"/>
      <c r="H7" s="273"/>
      <c r="M7" s="15"/>
    </row>
    <row r="8" spans="2:46" s="1" customFormat="1" ht="12" customHeight="1">
      <c r="B8" s="32"/>
      <c r="D8" s="111" t="s">
        <v>114</v>
      </c>
      <c r="I8" s="112"/>
      <c r="J8" s="112"/>
      <c r="M8" s="32"/>
    </row>
    <row r="9" spans="2:46" s="1" customFormat="1" ht="36.9" customHeight="1">
      <c r="B9" s="32"/>
      <c r="E9" s="274" t="s">
        <v>1731</v>
      </c>
      <c r="F9" s="275"/>
      <c r="G9" s="275"/>
      <c r="H9" s="275"/>
      <c r="I9" s="112"/>
      <c r="J9" s="112"/>
      <c r="M9" s="32"/>
    </row>
    <row r="10" spans="2:46" s="1" customFormat="1">
      <c r="B10" s="32"/>
      <c r="I10" s="112"/>
      <c r="J10" s="112"/>
      <c r="M10" s="32"/>
    </row>
    <row r="11" spans="2:46" s="1" customFormat="1" ht="12" customHeight="1">
      <c r="B11" s="32"/>
      <c r="D11" s="111" t="s">
        <v>19</v>
      </c>
      <c r="F11" s="12" t="s">
        <v>1</v>
      </c>
      <c r="I11" s="113" t="s">
        <v>20</v>
      </c>
      <c r="J11" s="114" t="s">
        <v>1</v>
      </c>
      <c r="M11" s="32"/>
    </row>
    <row r="12" spans="2:46" s="1" customFormat="1" ht="12" customHeight="1">
      <c r="B12" s="32"/>
      <c r="D12" s="111" t="s">
        <v>21</v>
      </c>
      <c r="F12" s="12" t="s">
        <v>22</v>
      </c>
      <c r="I12" s="113" t="s">
        <v>23</v>
      </c>
      <c r="J12" s="115" t="str">
        <f>'Rekapitulace stavby'!AN8</f>
        <v>5. 3. 2019</v>
      </c>
      <c r="M12" s="32"/>
    </row>
    <row r="13" spans="2:46" s="1" customFormat="1" ht="10.8" customHeight="1">
      <c r="B13" s="32"/>
      <c r="I13" s="112"/>
      <c r="J13" s="112"/>
      <c r="M13" s="32"/>
    </row>
    <row r="14" spans="2:46" s="1" customFormat="1" ht="12" customHeight="1">
      <c r="B14" s="32"/>
      <c r="D14" s="111" t="s">
        <v>25</v>
      </c>
      <c r="I14" s="113" t="s">
        <v>26</v>
      </c>
      <c r="J14" s="114" t="str">
        <f>IF('Rekapitulace stavby'!AN10="","",'Rekapitulace stavby'!AN10)</f>
        <v/>
      </c>
      <c r="M14" s="32"/>
    </row>
    <row r="15" spans="2:46" s="1" customFormat="1" ht="18" customHeight="1">
      <c r="B15" s="32"/>
      <c r="E15" s="12" t="str">
        <f>IF('Rekapitulace stavby'!E11="","",'Rekapitulace stavby'!E11)</f>
        <v xml:space="preserve"> </v>
      </c>
      <c r="I15" s="113" t="s">
        <v>27</v>
      </c>
      <c r="J15" s="114" t="str">
        <f>IF('Rekapitulace stavby'!AN11="","",'Rekapitulace stavby'!AN11)</f>
        <v/>
      </c>
      <c r="M15" s="32"/>
    </row>
    <row r="16" spans="2:46" s="1" customFormat="1" ht="6.9" customHeight="1">
      <c r="B16" s="32"/>
      <c r="I16" s="112"/>
      <c r="J16" s="112"/>
      <c r="M16" s="32"/>
    </row>
    <row r="17" spans="2:13" s="1" customFormat="1" ht="12" customHeight="1">
      <c r="B17" s="32"/>
      <c r="D17" s="111" t="s">
        <v>28</v>
      </c>
      <c r="I17" s="113" t="s">
        <v>26</v>
      </c>
      <c r="J17" s="25" t="str">
        <f>'Rekapitulace stavby'!AN13</f>
        <v>28381670</v>
      </c>
      <c r="M17" s="32"/>
    </row>
    <row r="18" spans="2:13" s="1" customFormat="1" ht="18" customHeight="1">
      <c r="B18" s="32"/>
      <c r="E18" s="276" t="str">
        <f>'Rekapitulace stavby'!E14</f>
        <v>Siignalservis, a.s.</v>
      </c>
      <c r="F18" s="277"/>
      <c r="G18" s="277"/>
      <c r="H18" s="277"/>
      <c r="I18" s="113" t="s">
        <v>27</v>
      </c>
      <c r="J18" s="25" t="str">
        <f>'Rekapitulace stavby'!AN14</f>
        <v>CZ28381670</v>
      </c>
      <c r="M18" s="32"/>
    </row>
    <row r="19" spans="2:13" s="1" customFormat="1" ht="6.9" customHeight="1">
      <c r="B19" s="32"/>
      <c r="I19" s="112"/>
      <c r="J19" s="112"/>
      <c r="M19" s="32"/>
    </row>
    <row r="20" spans="2:13" s="1" customFormat="1" ht="12" customHeight="1">
      <c r="B20" s="32"/>
      <c r="D20" s="111" t="s">
        <v>29</v>
      </c>
      <c r="I20" s="113" t="s">
        <v>26</v>
      </c>
      <c r="J20" s="114" t="str">
        <f>IF('Rekapitulace stavby'!AN16="","",'Rekapitulace stavby'!AN16)</f>
        <v/>
      </c>
      <c r="M20" s="32"/>
    </row>
    <row r="21" spans="2:13" s="1" customFormat="1" ht="18" customHeight="1">
      <c r="B21" s="32"/>
      <c r="E21" s="12" t="str">
        <f>IF('Rekapitulace stavby'!E17="","",'Rekapitulace stavby'!E17)</f>
        <v xml:space="preserve"> </v>
      </c>
      <c r="I21" s="113" t="s">
        <v>27</v>
      </c>
      <c r="J21" s="114" t="str">
        <f>IF('Rekapitulace stavby'!AN17="","",'Rekapitulace stavby'!AN17)</f>
        <v/>
      </c>
      <c r="M21" s="32"/>
    </row>
    <row r="22" spans="2:13" s="1" customFormat="1" ht="6.9" customHeight="1">
      <c r="B22" s="32"/>
      <c r="I22" s="112"/>
      <c r="J22" s="112"/>
      <c r="M22" s="32"/>
    </row>
    <row r="23" spans="2:13" s="1" customFormat="1" ht="12" customHeight="1">
      <c r="B23" s="32"/>
      <c r="D23" s="111" t="s">
        <v>30</v>
      </c>
      <c r="I23" s="113" t="s">
        <v>26</v>
      </c>
      <c r="J23" s="114" t="str">
        <f>IF('Rekapitulace stavby'!AN19="","",'Rekapitulace stavby'!AN19)</f>
        <v/>
      </c>
      <c r="M23" s="32"/>
    </row>
    <row r="24" spans="2:13" s="1" customFormat="1" ht="18" customHeight="1">
      <c r="B24" s="32"/>
      <c r="E24" s="12" t="str">
        <f>IF('Rekapitulace stavby'!E20="","",'Rekapitulace stavby'!E20)</f>
        <v xml:space="preserve"> </v>
      </c>
      <c r="I24" s="113" t="s">
        <v>27</v>
      </c>
      <c r="J24" s="114" t="str">
        <f>IF('Rekapitulace stavby'!AN20="","",'Rekapitulace stavby'!AN20)</f>
        <v/>
      </c>
      <c r="M24" s="32"/>
    </row>
    <row r="25" spans="2:13" s="1" customFormat="1" ht="6.9" customHeight="1">
      <c r="B25" s="32"/>
      <c r="I25" s="112"/>
      <c r="J25" s="112"/>
      <c r="M25" s="32"/>
    </row>
    <row r="26" spans="2:13" s="1" customFormat="1" ht="12" customHeight="1">
      <c r="B26" s="32"/>
      <c r="D26" s="111" t="s">
        <v>31</v>
      </c>
      <c r="I26" s="112"/>
      <c r="J26" s="112"/>
      <c r="M26" s="32"/>
    </row>
    <row r="27" spans="2:13" s="6" customFormat="1" ht="16.5" customHeight="1">
      <c r="B27" s="116"/>
      <c r="E27" s="278" t="s">
        <v>1</v>
      </c>
      <c r="F27" s="278"/>
      <c r="G27" s="278"/>
      <c r="H27" s="278"/>
      <c r="I27" s="117"/>
      <c r="J27" s="117"/>
      <c r="M27" s="116"/>
    </row>
    <row r="28" spans="2:13" s="1" customFormat="1" ht="6.9" customHeight="1">
      <c r="B28" s="32"/>
      <c r="I28" s="112"/>
      <c r="J28" s="112"/>
      <c r="M28" s="32"/>
    </row>
    <row r="29" spans="2:13" s="1" customFormat="1" ht="6.9" customHeight="1">
      <c r="B29" s="32"/>
      <c r="D29" s="51"/>
      <c r="E29" s="51"/>
      <c r="F29" s="51"/>
      <c r="G29" s="51"/>
      <c r="H29" s="51"/>
      <c r="I29" s="118"/>
      <c r="J29" s="118"/>
      <c r="K29" s="51"/>
      <c r="L29" s="51"/>
      <c r="M29" s="32"/>
    </row>
    <row r="30" spans="2:13" s="1" customFormat="1" ht="14.4" customHeight="1">
      <c r="B30" s="32"/>
      <c r="D30" s="119" t="s">
        <v>116</v>
      </c>
      <c r="I30" s="112"/>
      <c r="J30" s="112"/>
      <c r="K30" s="120">
        <f>K63</f>
        <v>575616</v>
      </c>
      <c r="M30" s="32"/>
    </row>
    <row r="31" spans="2:13" s="1" customFormat="1">
      <c r="B31" s="32"/>
      <c r="E31" s="111" t="s">
        <v>33</v>
      </c>
      <c r="I31" s="112"/>
      <c r="J31" s="112"/>
      <c r="K31" s="121">
        <f>I63</f>
        <v>0</v>
      </c>
      <c r="M31" s="32"/>
    </row>
    <row r="32" spans="2:13" s="1" customFormat="1">
      <c r="B32" s="32"/>
      <c r="E32" s="111" t="s">
        <v>34</v>
      </c>
      <c r="I32" s="112"/>
      <c r="J32" s="112"/>
      <c r="K32" s="121">
        <f>J63</f>
        <v>575616</v>
      </c>
      <c r="M32" s="32"/>
    </row>
    <row r="33" spans="2:13" s="1" customFormat="1" ht="14.4" customHeight="1">
      <c r="B33" s="32"/>
      <c r="D33" s="122" t="s">
        <v>107</v>
      </c>
      <c r="I33" s="112"/>
      <c r="J33" s="112"/>
      <c r="K33" s="120">
        <f>K67</f>
        <v>0</v>
      </c>
      <c r="M33" s="32"/>
    </row>
    <row r="34" spans="2:13" s="1" customFormat="1" ht="25.35" customHeight="1">
      <c r="B34" s="32"/>
      <c r="D34" s="123" t="s">
        <v>36</v>
      </c>
      <c r="I34" s="112"/>
      <c r="J34" s="112"/>
      <c r="K34" s="124">
        <f>ROUND(K30 + K33, 2)</f>
        <v>575616</v>
      </c>
      <c r="M34" s="32"/>
    </row>
    <row r="35" spans="2:13" s="1" customFormat="1" ht="6.9" customHeight="1">
      <c r="B35" s="32"/>
      <c r="D35" s="51"/>
      <c r="E35" s="51"/>
      <c r="F35" s="51"/>
      <c r="G35" s="51"/>
      <c r="H35" s="51"/>
      <c r="I35" s="118"/>
      <c r="J35" s="118"/>
      <c r="K35" s="51"/>
      <c r="L35" s="51"/>
      <c r="M35" s="32"/>
    </row>
    <row r="36" spans="2:13" s="1" customFormat="1" ht="14.4" customHeight="1">
      <c r="B36" s="32"/>
      <c r="F36" s="125" t="s">
        <v>38</v>
      </c>
      <c r="I36" s="126" t="s">
        <v>37</v>
      </c>
      <c r="J36" s="112"/>
      <c r="K36" s="125" t="s">
        <v>39</v>
      </c>
      <c r="M36" s="32"/>
    </row>
    <row r="37" spans="2:13" s="1" customFormat="1" ht="14.4" customHeight="1">
      <c r="B37" s="32"/>
      <c r="D37" s="111" t="s">
        <v>40</v>
      </c>
      <c r="E37" s="111" t="s">
        <v>41</v>
      </c>
      <c r="F37" s="121">
        <f>ROUND((SUM(BE67:BE74) + SUM(BE94:BE185)),  2)</f>
        <v>575616</v>
      </c>
      <c r="I37" s="127">
        <v>0.21</v>
      </c>
      <c r="J37" s="112"/>
      <c r="K37" s="121">
        <f>ROUND(((SUM(BE67:BE74) + SUM(BE94:BE185))*I37),  2)</f>
        <v>120879.36</v>
      </c>
      <c r="M37" s="32"/>
    </row>
    <row r="38" spans="2:13" s="1" customFormat="1" ht="14.4" customHeight="1">
      <c r="B38" s="32"/>
      <c r="E38" s="111" t="s">
        <v>42</v>
      </c>
      <c r="F38" s="121">
        <f>ROUND((SUM(BF67:BF74) + SUM(BF94:BF185)),  2)</f>
        <v>0</v>
      </c>
      <c r="I38" s="127">
        <v>0.15</v>
      </c>
      <c r="J38" s="112"/>
      <c r="K38" s="121">
        <f>ROUND(((SUM(BF67:BF74) + SUM(BF94:BF185))*I38),  2)</f>
        <v>0</v>
      </c>
      <c r="M38" s="32"/>
    </row>
    <row r="39" spans="2:13" s="1" customFormat="1" ht="14.4" hidden="1" customHeight="1">
      <c r="B39" s="32"/>
      <c r="E39" s="111" t="s">
        <v>43</v>
      </c>
      <c r="F39" s="121">
        <f>ROUND((SUM(BG67:BG74) + SUM(BG94:BG185)),  2)</f>
        <v>0</v>
      </c>
      <c r="I39" s="127">
        <v>0.21</v>
      </c>
      <c r="J39" s="112"/>
      <c r="K39" s="121">
        <f>0</f>
        <v>0</v>
      </c>
      <c r="M39" s="32"/>
    </row>
    <row r="40" spans="2:13" s="1" customFormat="1" ht="14.4" hidden="1" customHeight="1">
      <c r="B40" s="32"/>
      <c r="E40" s="111" t="s">
        <v>44</v>
      </c>
      <c r="F40" s="121">
        <f>ROUND((SUM(BH67:BH74) + SUM(BH94:BH185)),  2)</f>
        <v>0</v>
      </c>
      <c r="I40" s="127">
        <v>0.15</v>
      </c>
      <c r="J40" s="112"/>
      <c r="K40" s="121">
        <f>0</f>
        <v>0</v>
      </c>
      <c r="M40" s="32"/>
    </row>
    <row r="41" spans="2:13" s="1" customFormat="1" ht="14.4" hidden="1" customHeight="1">
      <c r="B41" s="32"/>
      <c r="E41" s="111" t="s">
        <v>45</v>
      </c>
      <c r="F41" s="121">
        <f>ROUND((SUM(BI67:BI74) + SUM(BI94:BI185)),  2)</f>
        <v>0</v>
      </c>
      <c r="I41" s="127">
        <v>0</v>
      </c>
      <c r="J41" s="112"/>
      <c r="K41" s="121">
        <f>0</f>
        <v>0</v>
      </c>
      <c r="M41" s="32"/>
    </row>
    <row r="42" spans="2:13" s="1" customFormat="1" ht="6.9" customHeight="1">
      <c r="B42" s="32"/>
      <c r="I42" s="112"/>
      <c r="J42" s="112"/>
      <c r="M42" s="32"/>
    </row>
    <row r="43" spans="2:13" s="1" customFormat="1" ht="25.35" customHeight="1">
      <c r="B43" s="32"/>
      <c r="C43" s="128"/>
      <c r="D43" s="129" t="s">
        <v>46</v>
      </c>
      <c r="E43" s="130"/>
      <c r="F43" s="130"/>
      <c r="G43" s="131" t="s">
        <v>47</v>
      </c>
      <c r="H43" s="132" t="s">
        <v>48</v>
      </c>
      <c r="I43" s="133"/>
      <c r="J43" s="133"/>
      <c r="K43" s="134">
        <f>SUM(K34:K41)</f>
        <v>696495.36</v>
      </c>
      <c r="L43" s="135"/>
      <c r="M43" s="32"/>
    </row>
    <row r="44" spans="2:13" s="1" customFormat="1" ht="14.4" customHeight="1">
      <c r="B44" s="136"/>
      <c r="C44" s="137"/>
      <c r="D44" s="137"/>
      <c r="E44" s="137"/>
      <c r="F44" s="137"/>
      <c r="G44" s="137"/>
      <c r="H44" s="137"/>
      <c r="I44" s="138"/>
      <c r="J44" s="138"/>
      <c r="K44" s="137"/>
      <c r="L44" s="137"/>
      <c r="M44" s="32"/>
    </row>
    <row r="48" spans="2:13" s="1" customFormat="1" ht="6.9" customHeight="1">
      <c r="B48" s="139"/>
      <c r="C48" s="140"/>
      <c r="D48" s="140"/>
      <c r="E48" s="140"/>
      <c r="F48" s="140"/>
      <c r="G48" s="140"/>
      <c r="H48" s="140"/>
      <c r="I48" s="141"/>
      <c r="J48" s="141"/>
      <c r="K48" s="140"/>
      <c r="L48" s="140"/>
      <c r="M48" s="32"/>
    </row>
    <row r="49" spans="2:47" s="1" customFormat="1" ht="24.9" customHeight="1">
      <c r="B49" s="30"/>
      <c r="C49" s="18" t="s">
        <v>117</v>
      </c>
      <c r="D49" s="31"/>
      <c r="E49" s="31"/>
      <c r="F49" s="31"/>
      <c r="G49" s="31"/>
      <c r="H49" s="31"/>
      <c r="I49" s="112"/>
      <c r="J49" s="112"/>
      <c r="K49" s="31"/>
      <c r="L49" s="31"/>
      <c r="M49" s="32"/>
    </row>
    <row r="50" spans="2:47" s="1" customFormat="1" ht="6.9" customHeight="1">
      <c r="B50" s="30"/>
      <c r="C50" s="31"/>
      <c r="D50" s="31"/>
      <c r="E50" s="31"/>
      <c r="F50" s="31"/>
      <c r="G50" s="31"/>
      <c r="H50" s="31"/>
      <c r="I50" s="112"/>
      <c r="J50" s="112"/>
      <c r="K50" s="31"/>
      <c r="L50" s="31"/>
      <c r="M50" s="32"/>
    </row>
    <row r="51" spans="2:47" s="1" customFormat="1" ht="12" customHeight="1">
      <c r="B51" s="30"/>
      <c r="C51" s="24" t="s">
        <v>17</v>
      </c>
      <c r="D51" s="31"/>
      <c r="E51" s="31"/>
      <c r="F51" s="31"/>
      <c r="G51" s="31"/>
      <c r="H51" s="31"/>
      <c r="I51" s="112"/>
      <c r="J51" s="112"/>
      <c r="K51" s="31"/>
      <c r="L51" s="31"/>
      <c r="M51" s="32"/>
    </row>
    <row r="52" spans="2:47" s="1" customFormat="1" ht="16.5" customHeight="1">
      <c r="B52" s="30"/>
      <c r="C52" s="31"/>
      <c r="D52" s="31"/>
      <c r="E52" s="270" t="str">
        <f>E7</f>
        <v>Údržba, opravy a odstraňování závad u SSZT 2019 - 2022 revize o opravy EPS a EZS u SSZT Jihlava</v>
      </c>
      <c r="F52" s="271"/>
      <c r="G52" s="271"/>
      <c r="H52" s="271"/>
      <c r="I52" s="112"/>
      <c r="J52" s="112"/>
      <c r="K52" s="31"/>
      <c r="L52" s="31"/>
      <c r="M52" s="32"/>
    </row>
    <row r="53" spans="2:47" s="1" customFormat="1" ht="12" customHeight="1">
      <c r="B53" s="30"/>
      <c r="C53" s="24" t="s">
        <v>114</v>
      </c>
      <c r="D53" s="31"/>
      <c r="E53" s="31"/>
      <c r="F53" s="31"/>
      <c r="G53" s="31"/>
      <c r="H53" s="31"/>
      <c r="I53" s="112"/>
      <c r="J53" s="112"/>
      <c r="K53" s="31"/>
      <c r="L53" s="31"/>
      <c r="M53" s="32"/>
    </row>
    <row r="54" spans="2:47" s="1" customFormat="1" ht="16.5" customHeight="1">
      <c r="B54" s="30"/>
      <c r="C54" s="31"/>
      <c r="D54" s="31"/>
      <c r="E54" s="224" t="str">
        <f>E9</f>
        <v>PS 04 - Montáž a demontáž EZS</v>
      </c>
      <c r="F54" s="244"/>
      <c r="G54" s="244"/>
      <c r="H54" s="244"/>
      <c r="I54" s="112"/>
      <c r="J54" s="112"/>
      <c r="K54" s="31"/>
      <c r="L54" s="31"/>
      <c r="M54" s="32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12"/>
      <c r="J55" s="112"/>
      <c r="K55" s="31"/>
      <c r="L55" s="31"/>
      <c r="M55" s="32"/>
    </row>
    <row r="56" spans="2:47" s="1" customFormat="1" ht="12" customHeight="1">
      <c r="B56" s="30"/>
      <c r="C56" s="24" t="s">
        <v>21</v>
      </c>
      <c r="D56" s="31"/>
      <c r="E56" s="31"/>
      <c r="F56" s="22" t="str">
        <f>F12</f>
        <v xml:space="preserve"> </v>
      </c>
      <c r="G56" s="31"/>
      <c r="H56" s="31"/>
      <c r="I56" s="113" t="s">
        <v>23</v>
      </c>
      <c r="J56" s="115" t="str">
        <f>IF(J12="","",J12)</f>
        <v>5. 3. 2019</v>
      </c>
      <c r="K56" s="31"/>
      <c r="L56" s="31"/>
      <c r="M56" s="32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12"/>
      <c r="J57" s="112"/>
      <c r="K57" s="31"/>
      <c r="L57" s="31"/>
      <c r="M57" s="32"/>
    </row>
    <row r="58" spans="2:47" s="1" customFormat="1" ht="13.65" customHeight="1">
      <c r="B58" s="30"/>
      <c r="C58" s="24" t="s">
        <v>25</v>
      </c>
      <c r="D58" s="31"/>
      <c r="E58" s="31"/>
      <c r="F58" s="22" t="str">
        <f>E15</f>
        <v xml:space="preserve"> </v>
      </c>
      <c r="G58" s="31"/>
      <c r="H58" s="31"/>
      <c r="I58" s="113" t="s">
        <v>29</v>
      </c>
      <c r="J58" s="142" t="str">
        <f>E21</f>
        <v xml:space="preserve"> </v>
      </c>
      <c r="K58" s="31"/>
      <c r="L58" s="31"/>
      <c r="M58" s="32"/>
    </row>
    <row r="59" spans="2:47" s="1" customFormat="1" ht="13.65" customHeight="1">
      <c r="B59" s="30"/>
      <c r="C59" s="24" t="s">
        <v>28</v>
      </c>
      <c r="D59" s="31"/>
      <c r="E59" s="31"/>
      <c r="F59" s="22" t="str">
        <f>IF(E18="","",E18)</f>
        <v>Siignalservis, a.s.</v>
      </c>
      <c r="G59" s="31"/>
      <c r="H59" s="31"/>
      <c r="I59" s="113" t="s">
        <v>30</v>
      </c>
      <c r="J59" s="142" t="str">
        <f>E24</f>
        <v xml:space="preserve"> </v>
      </c>
      <c r="K59" s="31"/>
      <c r="L59" s="31"/>
      <c r="M59" s="32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12"/>
      <c r="J60" s="112"/>
      <c r="K60" s="31"/>
      <c r="L60" s="31"/>
      <c r="M60" s="32"/>
    </row>
    <row r="61" spans="2:47" s="1" customFormat="1" ht="29.25" customHeight="1">
      <c r="B61" s="30"/>
      <c r="C61" s="143" t="s">
        <v>118</v>
      </c>
      <c r="D61" s="104"/>
      <c r="E61" s="104"/>
      <c r="F61" s="104"/>
      <c r="G61" s="104"/>
      <c r="H61" s="104"/>
      <c r="I61" s="144" t="s">
        <v>119</v>
      </c>
      <c r="J61" s="144" t="s">
        <v>120</v>
      </c>
      <c r="K61" s="145" t="s">
        <v>121</v>
      </c>
      <c r="L61" s="104"/>
      <c r="M61" s="32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12"/>
      <c r="J62" s="112"/>
      <c r="K62" s="31"/>
      <c r="L62" s="31"/>
      <c r="M62" s="32"/>
    </row>
    <row r="63" spans="2:47" s="1" customFormat="1" ht="22.8" customHeight="1">
      <c r="B63" s="30"/>
      <c r="C63" s="146" t="s">
        <v>122</v>
      </c>
      <c r="D63" s="31"/>
      <c r="E63" s="31"/>
      <c r="F63" s="31"/>
      <c r="G63" s="31"/>
      <c r="H63" s="31"/>
      <c r="I63" s="147">
        <f>Q94</f>
        <v>0</v>
      </c>
      <c r="J63" s="147">
        <f>R94</f>
        <v>575616</v>
      </c>
      <c r="K63" s="68">
        <f>K94</f>
        <v>575616</v>
      </c>
      <c r="L63" s="31"/>
      <c r="M63" s="32"/>
      <c r="AU63" s="12" t="s">
        <v>123</v>
      </c>
    </row>
    <row r="64" spans="2:47" s="7" customFormat="1" ht="24.9" customHeight="1">
      <c r="B64" s="148"/>
      <c r="C64" s="149"/>
      <c r="D64" s="150" t="s">
        <v>124</v>
      </c>
      <c r="E64" s="151"/>
      <c r="F64" s="151"/>
      <c r="G64" s="151"/>
      <c r="H64" s="151"/>
      <c r="I64" s="152">
        <f>Q95</f>
        <v>0</v>
      </c>
      <c r="J64" s="152">
        <f>R95</f>
        <v>575616</v>
      </c>
      <c r="K64" s="153">
        <f>K95</f>
        <v>575616</v>
      </c>
      <c r="L64" s="149"/>
      <c r="M64" s="154"/>
    </row>
    <row r="65" spans="2:65" s="1" customFormat="1" ht="21.75" customHeight="1">
      <c r="B65" s="30"/>
      <c r="C65" s="31"/>
      <c r="D65" s="31"/>
      <c r="E65" s="31"/>
      <c r="F65" s="31"/>
      <c r="G65" s="31"/>
      <c r="H65" s="31"/>
      <c r="I65" s="112"/>
      <c r="J65" s="112"/>
      <c r="K65" s="31"/>
      <c r="L65" s="31"/>
      <c r="M65" s="32"/>
    </row>
    <row r="66" spans="2:65" s="1" customFormat="1" ht="6.9" customHeight="1">
      <c r="B66" s="30"/>
      <c r="C66" s="31"/>
      <c r="D66" s="31"/>
      <c r="E66" s="31"/>
      <c r="F66" s="31"/>
      <c r="G66" s="31"/>
      <c r="H66" s="31"/>
      <c r="I66" s="112"/>
      <c r="J66" s="112"/>
      <c r="K66" s="31"/>
      <c r="L66" s="31"/>
      <c r="M66" s="32"/>
    </row>
    <row r="67" spans="2:65" s="1" customFormat="1" ht="29.25" customHeight="1">
      <c r="B67" s="30"/>
      <c r="C67" s="146" t="s">
        <v>125</v>
      </c>
      <c r="D67" s="31"/>
      <c r="E67" s="31"/>
      <c r="F67" s="31"/>
      <c r="G67" s="31"/>
      <c r="H67" s="31"/>
      <c r="I67" s="112"/>
      <c r="J67" s="112"/>
      <c r="K67" s="155">
        <f>ROUND(K68 + K69 + K70 + K71 + K72 + K73,2)</f>
        <v>0</v>
      </c>
      <c r="L67" s="31"/>
      <c r="M67" s="32"/>
      <c r="O67" s="156" t="s">
        <v>40</v>
      </c>
    </row>
    <row r="68" spans="2:65" s="1" customFormat="1" ht="18" customHeight="1">
      <c r="B68" s="30"/>
      <c r="C68" s="31"/>
      <c r="D68" s="231" t="s">
        <v>126</v>
      </c>
      <c r="E68" s="232"/>
      <c r="F68" s="232"/>
      <c r="G68" s="31"/>
      <c r="H68" s="31"/>
      <c r="I68" s="112"/>
      <c r="J68" s="112"/>
      <c r="K68" s="95">
        <v>0</v>
      </c>
      <c r="L68" s="31"/>
      <c r="M68" s="157"/>
      <c r="N68" s="112"/>
      <c r="O68" s="158" t="s">
        <v>41</v>
      </c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4" t="s">
        <v>127</v>
      </c>
      <c r="AZ68" s="112"/>
      <c r="BA68" s="112"/>
      <c r="BB68" s="112"/>
      <c r="BC68" s="112"/>
      <c r="BD68" s="112"/>
      <c r="BE68" s="159">
        <f t="shared" ref="BE68:BE73" si="0">IF(O68="základní",K68,0)</f>
        <v>0</v>
      </c>
      <c r="BF68" s="159">
        <f t="shared" ref="BF68:BF73" si="1">IF(O68="snížená",K68,0)</f>
        <v>0</v>
      </c>
      <c r="BG68" s="159">
        <f t="shared" ref="BG68:BG73" si="2">IF(O68="zákl. přenesená",K68,0)</f>
        <v>0</v>
      </c>
      <c r="BH68" s="159">
        <f t="shared" ref="BH68:BH73" si="3">IF(O68="sníž. přenesená",K68,0)</f>
        <v>0</v>
      </c>
      <c r="BI68" s="159">
        <f t="shared" ref="BI68:BI73" si="4">IF(O68="nulová",K68,0)</f>
        <v>0</v>
      </c>
      <c r="BJ68" s="114" t="s">
        <v>80</v>
      </c>
      <c r="BK68" s="112"/>
      <c r="BL68" s="112"/>
      <c r="BM68" s="112"/>
    </row>
    <row r="69" spans="2:65" s="1" customFormat="1" ht="18" customHeight="1">
      <c r="B69" s="30"/>
      <c r="C69" s="31"/>
      <c r="D69" s="231" t="s">
        <v>128</v>
      </c>
      <c r="E69" s="232"/>
      <c r="F69" s="232"/>
      <c r="G69" s="31"/>
      <c r="H69" s="31"/>
      <c r="I69" s="112"/>
      <c r="J69" s="112"/>
      <c r="K69" s="95">
        <v>0</v>
      </c>
      <c r="L69" s="31"/>
      <c r="M69" s="157"/>
      <c r="N69" s="112"/>
      <c r="O69" s="158" t="s">
        <v>41</v>
      </c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4" t="s">
        <v>127</v>
      </c>
      <c r="AZ69" s="112"/>
      <c r="BA69" s="112"/>
      <c r="BB69" s="112"/>
      <c r="BC69" s="112"/>
      <c r="BD69" s="112"/>
      <c r="BE69" s="159">
        <f t="shared" si="0"/>
        <v>0</v>
      </c>
      <c r="BF69" s="159">
        <f t="shared" si="1"/>
        <v>0</v>
      </c>
      <c r="BG69" s="159">
        <f t="shared" si="2"/>
        <v>0</v>
      </c>
      <c r="BH69" s="159">
        <f t="shared" si="3"/>
        <v>0</v>
      </c>
      <c r="BI69" s="159">
        <f t="shared" si="4"/>
        <v>0</v>
      </c>
      <c r="BJ69" s="114" t="s">
        <v>80</v>
      </c>
      <c r="BK69" s="112"/>
      <c r="BL69" s="112"/>
      <c r="BM69" s="112"/>
    </row>
    <row r="70" spans="2:65" s="1" customFormat="1" ht="18" customHeight="1">
      <c r="B70" s="30"/>
      <c r="C70" s="31"/>
      <c r="D70" s="231" t="s">
        <v>129</v>
      </c>
      <c r="E70" s="232"/>
      <c r="F70" s="232"/>
      <c r="G70" s="31"/>
      <c r="H70" s="31"/>
      <c r="I70" s="112"/>
      <c r="J70" s="112"/>
      <c r="K70" s="95">
        <v>0</v>
      </c>
      <c r="L70" s="31"/>
      <c r="M70" s="157"/>
      <c r="N70" s="112"/>
      <c r="O70" s="158" t="s">
        <v>41</v>
      </c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4" t="s">
        <v>127</v>
      </c>
      <c r="AZ70" s="112"/>
      <c r="BA70" s="112"/>
      <c r="BB70" s="112"/>
      <c r="BC70" s="112"/>
      <c r="BD70" s="112"/>
      <c r="BE70" s="159">
        <f t="shared" si="0"/>
        <v>0</v>
      </c>
      <c r="BF70" s="159">
        <f t="shared" si="1"/>
        <v>0</v>
      </c>
      <c r="BG70" s="159">
        <f t="shared" si="2"/>
        <v>0</v>
      </c>
      <c r="BH70" s="159">
        <f t="shared" si="3"/>
        <v>0</v>
      </c>
      <c r="BI70" s="159">
        <f t="shared" si="4"/>
        <v>0</v>
      </c>
      <c r="BJ70" s="114" t="s">
        <v>80</v>
      </c>
      <c r="BK70" s="112"/>
      <c r="BL70" s="112"/>
      <c r="BM70" s="112"/>
    </row>
    <row r="71" spans="2:65" s="1" customFormat="1" ht="18" customHeight="1">
      <c r="B71" s="30"/>
      <c r="C71" s="31"/>
      <c r="D71" s="231" t="s">
        <v>130</v>
      </c>
      <c r="E71" s="232"/>
      <c r="F71" s="232"/>
      <c r="G71" s="31"/>
      <c r="H71" s="31"/>
      <c r="I71" s="112"/>
      <c r="J71" s="112"/>
      <c r="K71" s="95">
        <v>0</v>
      </c>
      <c r="L71" s="31"/>
      <c r="M71" s="157"/>
      <c r="N71" s="112"/>
      <c r="O71" s="158" t="s">
        <v>41</v>
      </c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4" t="s">
        <v>127</v>
      </c>
      <c r="AZ71" s="112"/>
      <c r="BA71" s="112"/>
      <c r="BB71" s="112"/>
      <c r="BC71" s="112"/>
      <c r="BD71" s="112"/>
      <c r="BE71" s="159">
        <f t="shared" si="0"/>
        <v>0</v>
      </c>
      <c r="BF71" s="159">
        <f t="shared" si="1"/>
        <v>0</v>
      </c>
      <c r="BG71" s="159">
        <f t="shared" si="2"/>
        <v>0</v>
      </c>
      <c r="BH71" s="159">
        <f t="shared" si="3"/>
        <v>0</v>
      </c>
      <c r="BI71" s="159">
        <f t="shared" si="4"/>
        <v>0</v>
      </c>
      <c r="BJ71" s="114" t="s">
        <v>80</v>
      </c>
      <c r="BK71" s="112"/>
      <c r="BL71" s="112"/>
      <c r="BM71" s="112"/>
    </row>
    <row r="72" spans="2:65" s="1" customFormat="1" ht="18" customHeight="1">
      <c r="B72" s="30"/>
      <c r="C72" s="31"/>
      <c r="D72" s="231" t="s">
        <v>131</v>
      </c>
      <c r="E72" s="232"/>
      <c r="F72" s="232"/>
      <c r="G72" s="31"/>
      <c r="H72" s="31"/>
      <c r="I72" s="112"/>
      <c r="J72" s="112"/>
      <c r="K72" s="95">
        <v>0</v>
      </c>
      <c r="L72" s="31"/>
      <c r="M72" s="157"/>
      <c r="N72" s="112"/>
      <c r="O72" s="158" t="s">
        <v>41</v>
      </c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4" t="s">
        <v>127</v>
      </c>
      <c r="AZ72" s="112"/>
      <c r="BA72" s="112"/>
      <c r="BB72" s="112"/>
      <c r="BC72" s="112"/>
      <c r="BD72" s="112"/>
      <c r="BE72" s="159">
        <f t="shared" si="0"/>
        <v>0</v>
      </c>
      <c r="BF72" s="159">
        <f t="shared" si="1"/>
        <v>0</v>
      </c>
      <c r="BG72" s="159">
        <f t="shared" si="2"/>
        <v>0</v>
      </c>
      <c r="BH72" s="159">
        <f t="shared" si="3"/>
        <v>0</v>
      </c>
      <c r="BI72" s="159">
        <f t="shared" si="4"/>
        <v>0</v>
      </c>
      <c r="BJ72" s="114" t="s">
        <v>80</v>
      </c>
      <c r="BK72" s="112"/>
      <c r="BL72" s="112"/>
      <c r="BM72" s="112"/>
    </row>
    <row r="73" spans="2:65" s="1" customFormat="1" ht="18" customHeight="1">
      <c r="B73" s="30"/>
      <c r="C73" s="31"/>
      <c r="D73" s="94" t="s">
        <v>132</v>
      </c>
      <c r="E73" s="31"/>
      <c r="F73" s="31"/>
      <c r="G73" s="31"/>
      <c r="H73" s="31"/>
      <c r="I73" s="112"/>
      <c r="J73" s="112"/>
      <c r="K73" s="95">
        <f>ROUND(K30*T73,2)</f>
        <v>0</v>
      </c>
      <c r="L73" s="31"/>
      <c r="M73" s="157"/>
      <c r="N73" s="112"/>
      <c r="O73" s="158" t="s">
        <v>41</v>
      </c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4" t="s">
        <v>133</v>
      </c>
      <c r="AZ73" s="112"/>
      <c r="BA73" s="112"/>
      <c r="BB73" s="112"/>
      <c r="BC73" s="112"/>
      <c r="BD73" s="112"/>
      <c r="BE73" s="159">
        <f t="shared" si="0"/>
        <v>0</v>
      </c>
      <c r="BF73" s="159">
        <f t="shared" si="1"/>
        <v>0</v>
      </c>
      <c r="BG73" s="159">
        <f t="shared" si="2"/>
        <v>0</v>
      </c>
      <c r="BH73" s="159">
        <f t="shared" si="3"/>
        <v>0</v>
      </c>
      <c r="BI73" s="159">
        <f t="shared" si="4"/>
        <v>0</v>
      </c>
      <c r="BJ73" s="114" t="s">
        <v>80</v>
      </c>
      <c r="BK73" s="112"/>
      <c r="BL73" s="112"/>
      <c r="BM73" s="112"/>
    </row>
    <row r="74" spans="2:65" s="1" customFormat="1">
      <c r="B74" s="30"/>
      <c r="C74" s="31"/>
      <c r="D74" s="31"/>
      <c r="E74" s="31"/>
      <c r="F74" s="31"/>
      <c r="G74" s="31"/>
      <c r="H74" s="31"/>
      <c r="I74" s="112"/>
      <c r="J74" s="112"/>
      <c r="K74" s="31"/>
      <c r="L74" s="31"/>
      <c r="M74" s="32"/>
    </row>
    <row r="75" spans="2:65" s="1" customFormat="1" ht="29.25" customHeight="1">
      <c r="B75" s="30"/>
      <c r="C75" s="103" t="s">
        <v>112</v>
      </c>
      <c r="D75" s="104"/>
      <c r="E75" s="104"/>
      <c r="F75" s="104"/>
      <c r="G75" s="104"/>
      <c r="H75" s="104"/>
      <c r="I75" s="160"/>
      <c r="J75" s="160"/>
      <c r="K75" s="105">
        <f>ROUND(K63+K67,2)</f>
        <v>575616</v>
      </c>
      <c r="L75" s="104"/>
      <c r="M75" s="32"/>
    </row>
    <row r="76" spans="2:65" s="1" customFormat="1" ht="6.9" customHeight="1">
      <c r="B76" s="42"/>
      <c r="C76" s="43"/>
      <c r="D76" s="43"/>
      <c r="E76" s="43"/>
      <c r="F76" s="43"/>
      <c r="G76" s="43"/>
      <c r="H76" s="43"/>
      <c r="I76" s="138"/>
      <c r="J76" s="138"/>
      <c r="K76" s="43"/>
      <c r="L76" s="43"/>
      <c r="M76" s="32"/>
    </row>
    <row r="80" spans="2:65" s="1" customFormat="1" ht="6.9" customHeight="1">
      <c r="B80" s="44"/>
      <c r="C80" s="45"/>
      <c r="D80" s="45"/>
      <c r="E80" s="45"/>
      <c r="F80" s="45"/>
      <c r="G80" s="45"/>
      <c r="H80" s="45"/>
      <c r="I80" s="141"/>
      <c r="J80" s="141"/>
      <c r="K80" s="45"/>
      <c r="L80" s="45"/>
      <c r="M80" s="32"/>
    </row>
    <row r="81" spans="2:65" s="1" customFormat="1" ht="24.9" customHeight="1">
      <c r="B81" s="30"/>
      <c r="C81" s="18" t="s">
        <v>134</v>
      </c>
      <c r="D81" s="31"/>
      <c r="E81" s="31"/>
      <c r="F81" s="31"/>
      <c r="G81" s="31"/>
      <c r="H81" s="31"/>
      <c r="I81" s="112"/>
      <c r="J81" s="112"/>
      <c r="K81" s="31"/>
      <c r="L81" s="31"/>
      <c r="M81" s="32"/>
    </row>
    <row r="82" spans="2:65" s="1" customFormat="1" ht="6.9" customHeight="1">
      <c r="B82" s="30"/>
      <c r="C82" s="31"/>
      <c r="D82" s="31"/>
      <c r="E82" s="31"/>
      <c r="F82" s="31"/>
      <c r="G82" s="31"/>
      <c r="H82" s="31"/>
      <c r="I82" s="112"/>
      <c r="J82" s="112"/>
      <c r="K82" s="31"/>
      <c r="L82" s="31"/>
      <c r="M82" s="32"/>
    </row>
    <row r="83" spans="2:65" s="1" customFormat="1" ht="12" customHeight="1">
      <c r="B83" s="30"/>
      <c r="C83" s="24" t="s">
        <v>17</v>
      </c>
      <c r="D83" s="31"/>
      <c r="E83" s="31"/>
      <c r="F83" s="31"/>
      <c r="G83" s="31"/>
      <c r="H83" s="31"/>
      <c r="I83" s="112"/>
      <c r="J83" s="112"/>
      <c r="K83" s="31"/>
      <c r="L83" s="31"/>
      <c r="M83" s="32"/>
    </row>
    <row r="84" spans="2:65" s="1" customFormat="1" ht="16.5" customHeight="1">
      <c r="B84" s="30"/>
      <c r="C84" s="31"/>
      <c r="D84" s="31"/>
      <c r="E84" s="270" t="str">
        <f>E7</f>
        <v>Údržba, opravy a odstraňování závad u SSZT 2019 - 2022 revize o opravy EPS a EZS u SSZT Jihlava</v>
      </c>
      <c r="F84" s="271"/>
      <c r="G84" s="271"/>
      <c r="H84" s="271"/>
      <c r="I84" s="112"/>
      <c r="J84" s="112"/>
      <c r="K84" s="31"/>
      <c r="L84" s="31"/>
      <c r="M84" s="32"/>
    </row>
    <row r="85" spans="2:65" s="1" customFormat="1" ht="12" customHeight="1">
      <c r="B85" s="30"/>
      <c r="C85" s="24" t="s">
        <v>114</v>
      </c>
      <c r="D85" s="31"/>
      <c r="E85" s="31"/>
      <c r="F85" s="31"/>
      <c r="G85" s="31"/>
      <c r="H85" s="31"/>
      <c r="I85" s="112"/>
      <c r="J85" s="112"/>
      <c r="K85" s="31"/>
      <c r="L85" s="31"/>
      <c r="M85" s="32"/>
    </row>
    <row r="86" spans="2:65" s="1" customFormat="1" ht="16.5" customHeight="1">
      <c r="B86" s="30"/>
      <c r="C86" s="31"/>
      <c r="D86" s="31"/>
      <c r="E86" s="224" t="str">
        <f>E9</f>
        <v>PS 04 - Montáž a demontáž EZS</v>
      </c>
      <c r="F86" s="244"/>
      <c r="G86" s="244"/>
      <c r="H86" s="244"/>
      <c r="I86" s="112"/>
      <c r="J86" s="112"/>
      <c r="K86" s="31"/>
      <c r="L86" s="31"/>
      <c r="M86" s="32"/>
    </row>
    <row r="87" spans="2:65" s="1" customFormat="1" ht="6.9" customHeight="1">
      <c r="B87" s="30"/>
      <c r="C87" s="31"/>
      <c r="D87" s="31"/>
      <c r="E87" s="31"/>
      <c r="F87" s="31"/>
      <c r="G87" s="31"/>
      <c r="H87" s="31"/>
      <c r="I87" s="112"/>
      <c r="J87" s="112"/>
      <c r="K87" s="31"/>
      <c r="L87" s="31"/>
      <c r="M87" s="32"/>
    </row>
    <row r="88" spans="2:65" s="1" customFormat="1" ht="12" customHeight="1">
      <c r="B88" s="30"/>
      <c r="C88" s="24" t="s">
        <v>21</v>
      </c>
      <c r="D88" s="31"/>
      <c r="E88" s="31"/>
      <c r="F88" s="22" t="str">
        <f>F12</f>
        <v xml:space="preserve"> </v>
      </c>
      <c r="G88" s="31"/>
      <c r="H88" s="31"/>
      <c r="I88" s="113" t="s">
        <v>23</v>
      </c>
      <c r="J88" s="115" t="str">
        <f>IF(J12="","",J12)</f>
        <v>5. 3. 2019</v>
      </c>
      <c r="K88" s="31"/>
      <c r="L88" s="31"/>
      <c r="M88" s="32"/>
    </row>
    <row r="89" spans="2:65" s="1" customFormat="1" ht="6.9" customHeight="1">
      <c r="B89" s="30"/>
      <c r="C89" s="31"/>
      <c r="D89" s="31"/>
      <c r="E89" s="31"/>
      <c r="F89" s="31"/>
      <c r="G89" s="31"/>
      <c r="H89" s="31"/>
      <c r="I89" s="112"/>
      <c r="J89" s="112"/>
      <c r="K89" s="31"/>
      <c r="L89" s="31"/>
      <c r="M89" s="32"/>
    </row>
    <row r="90" spans="2:65" s="1" customFormat="1" ht="13.65" customHeight="1">
      <c r="B90" s="30"/>
      <c r="C90" s="24" t="s">
        <v>25</v>
      </c>
      <c r="D90" s="31"/>
      <c r="E90" s="31"/>
      <c r="F90" s="22" t="str">
        <f>E15</f>
        <v xml:space="preserve"> </v>
      </c>
      <c r="G90" s="31"/>
      <c r="H90" s="31"/>
      <c r="I90" s="113" t="s">
        <v>29</v>
      </c>
      <c r="J90" s="142" t="str">
        <f>E21</f>
        <v xml:space="preserve"> </v>
      </c>
      <c r="K90" s="31"/>
      <c r="L90" s="31"/>
      <c r="M90" s="32"/>
    </row>
    <row r="91" spans="2:65" s="1" customFormat="1" ht="13.65" customHeight="1">
      <c r="B91" s="30"/>
      <c r="C91" s="24" t="s">
        <v>28</v>
      </c>
      <c r="D91" s="31"/>
      <c r="E91" s="31"/>
      <c r="F91" s="22" t="str">
        <f>IF(E18="","",E18)</f>
        <v>Siignalservis, a.s.</v>
      </c>
      <c r="G91" s="31"/>
      <c r="H91" s="31"/>
      <c r="I91" s="113" t="s">
        <v>30</v>
      </c>
      <c r="J91" s="142" t="str">
        <f>E24</f>
        <v xml:space="preserve"> </v>
      </c>
      <c r="K91" s="31"/>
      <c r="L91" s="31"/>
      <c r="M91" s="32"/>
    </row>
    <row r="92" spans="2:65" s="1" customFormat="1" ht="10.35" customHeight="1">
      <c r="B92" s="30"/>
      <c r="C92" s="31"/>
      <c r="D92" s="31"/>
      <c r="E92" s="31"/>
      <c r="F92" s="31"/>
      <c r="G92" s="31"/>
      <c r="H92" s="31"/>
      <c r="I92" s="112"/>
      <c r="J92" s="112"/>
      <c r="K92" s="31"/>
      <c r="L92" s="31"/>
      <c r="M92" s="32"/>
    </row>
    <row r="93" spans="2:65" s="8" customFormat="1" ht="29.25" customHeight="1">
      <c r="B93" s="161"/>
      <c r="C93" s="162" t="s">
        <v>135</v>
      </c>
      <c r="D93" s="163" t="s">
        <v>55</v>
      </c>
      <c r="E93" s="163" t="s">
        <v>51</v>
      </c>
      <c r="F93" s="163" t="s">
        <v>52</v>
      </c>
      <c r="G93" s="163" t="s">
        <v>136</v>
      </c>
      <c r="H93" s="163" t="s">
        <v>137</v>
      </c>
      <c r="I93" s="164" t="s">
        <v>138</v>
      </c>
      <c r="J93" s="164" t="s">
        <v>139</v>
      </c>
      <c r="K93" s="163" t="s">
        <v>121</v>
      </c>
      <c r="L93" s="165" t="s">
        <v>140</v>
      </c>
      <c r="M93" s="166"/>
      <c r="N93" s="59" t="s">
        <v>1</v>
      </c>
      <c r="O93" s="60" t="s">
        <v>40</v>
      </c>
      <c r="P93" s="60" t="s">
        <v>141</v>
      </c>
      <c r="Q93" s="60" t="s">
        <v>142</v>
      </c>
      <c r="R93" s="60" t="s">
        <v>143</v>
      </c>
      <c r="S93" s="60" t="s">
        <v>144</v>
      </c>
      <c r="T93" s="60" t="s">
        <v>145</v>
      </c>
      <c r="U93" s="60" t="s">
        <v>146</v>
      </c>
      <c r="V93" s="60" t="s">
        <v>147</v>
      </c>
      <c r="W93" s="60" t="s">
        <v>148</v>
      </c>
      <c r="X93" s="60" t="s">
        <v>149</v>
      </c>
      <c r="Y93" s="61" t="s">
        <v>150</v>
      </c>
    </row>
    <row r="94" spans="2:65" s="1" customFormat="1" ht="22.8" customHeight="1">
      <c r="B94" s="30"/>
      <c r="C94" s="66" t="s">
        <v>151</v>
      </c>
      <c r="D94" s="31"/>
      <c r="E94" s="31"/>
      <c r="F94" s="31"/>
      <c r="G94" s="31"/>
      <c r="H94" s="31"/>
      <c r="I94" s="112"/>
      <c r="J94" s="112"/>
      <c r="K94" s="167">
        <f>BK94</f>
        <v>575616</v>
      </c>
      <c r="L94" s="31"/>
      <c r="M94" s="32"/>
      <c r="N94" s="62"/>
      <c r="O94" s="63"/>
      <c r="P94" s="63"/>
      <c r="Q94" s="168">
        <f>Q95</f>
        <v>0</v>
      </c>
      <c r="R94" s="168">
        <f>R95</f>
        <v>575616</v>
      </c>
      <c r="S94" s="63"/>
      <c r="T94" s="169">
        <f>T95</f>
        <v>0</v>
      </c>
      <c r="U94" s="63"/>
      <c r="V94" s="169">
        <f>V95</f>
        <v>0</v>
      </c>
      <c r="W94" s="63"/>
      <c r="X94" s="169">
        <f>X95</f>
        <v>0</v>
      </c>
      <c r="Y94" s="64"/>
      <c r="AT94" s="12" t="s">
        <v>71</v>
      </c>
      <c r="AU94" s="12" t="s">
        <v>123</v>
      </c>
      <c r="BK94" s="170">
        <f>BK95</f>
        <v>575616</v>
      </c>
    </row>
    <row r="95" spans="2:65" s="9" customFormat="1" ht="25.95" customHeight="1">
      <c r="B95" s="171"/>
      <c r="C95" s="172"/>
      <c r="D95" s="173" t="s">
        <v>71</v>
      </c>
      <c r="E95" s="174" t="s">
        <v>152</v>
      </c>
      <c r="F95" s="174" t="s">
        <v>153</v>
      </c>
      <c r="G95" s="172"/>
      <c r="H95" s="172"/>
      <c r="I95" s="175"/>
      <c r="J95" s="175"/>
      <c r="K95" s="176">
        <f>BK95</f>
        <v>575616</v>
      </c>
      <c r="L95" s="172"/>
      <c r="M95" s="177"/>
      <c r="N95" s="178"/>
      <c r="O95" s="179"/>
      <c r="P95" s="179"/>
      <c r="Q95" s="180">
        <f>SUM(Q96:Q185)</f>
        <v>0</v>
      </c>
      <c r="R95" s="180">
        <f>SUM(R96:R185)</f>
        <v>575616</v>
      </c>
      <c r="S95" s="179"/>
      <c r="T95" s="181">
        <f>SUM(T96:T185)</f>
        <v>0</v>
      </c>
      <c r="U95" s="179"/>
      <c r="V95" s="181">
        <f>SUM(V96:V185)</f>
        <v>0</v>
      </c>
      <c r="W95" s="179"/>
      <c r="X95" s="181">
        <f>SUM(X96:X185)</f>
        <v>0</v>
      </c>
      <c r="Y95" s="182"/>
      <c r="AR95" s="183" t="s">
        <v>154</v>
      </c>
      <c r="AT95" s="184" t="s">
        <v>71</v>
      </c>
      <c r="AU95" s="184" t="s">
        <v>72</v>
      </c>
      <c r="AY95" s="183" t="s">
        <v>155</v>
      </c>
      <c r="BK95" s="185">
        <f>SUM(BK96:BK185)</f>
        <v>575616</v>
      </c>
    </row>
    <row r="96" spans="2:65" s="1" customFormat="1" ht="22.5" customHeight="1">
      <c r="B96" s="30"/>
      <c r="C96" s="186" t="s">
        <v>80</v>
      </c>
      <c r="D96" s="186" t="s">
        <v>157</v>
      </c>
      <c r="E96" s="187" t="s">
        <v>1732</v>
      </c>
      <c r="F96" s="188" t="s">
        <v>1733</v>
      </c>
      <c r="G96" s="189" t="s">
        <v>169</v>
      </c>
      <c r="H96" s="190">
        <v>1</v>
      </c>
      <c r="I96" s="191"/>
      <c r="J96" s="191">
        <v>2244</v>
      </c>
      <c r="K96" s="192">
        <f>ROUND(P96*H96,2)</f>
        <v>2244</v>
      </c>
      <c r="L96" s="188" t="s">
        <v>161</v>
      </c>
      <c r="M96" s="32"/>
      <c r="N96" s="193" t="s">
        <v>1</v>
      </c>
      <c r="O96" s="194" t="s">
        <v>41</v>
      </c>
      <c r="P96" s="195">
        <f>I96+J96</f>
        <v>2244</v>
      </c>
      <c r="Q96" s="195">
        <f>ROUND(I96*H96,2)</f>
        <v>0</v>
      </c>
      <c r="R96" s="195">
        <f>ROUND(J96*H96,2)</f>
        <v>2244</v>
      </c>
      <c r="S96" s="55"/>
      <c r="T96" s="196">
        <f>S96*H96</f>
        <v>0</v>
      </c>
      <c r="U96" s="196">
        <v>0</v>
      </c>
      <c r="V96" s="196">
        <f>U96*H96</f>
        <v>0</v>
      </c>
      <c r="W96" s="196">
        <v>0</v>
      </c>
      <c r="X96" s="196">
        <f>W96*H96</f>
        <v>0</v>
      </c>
      <c r="Y96" s="197" t="s">
        <v>1</v>
      </c>
      <c r="AR96" s="12" t="s">
        <v>162</v>
      </c>
      <c r="AT96" s="12" t="s">
        <v>157</v>
      </c>
      <c r="AU96" s="12" t="s">
        <v>80</v>
      </c>
      <c r="AY96" s="12" t="s">
        <v>155</v>
      </c>
      <c r="BE96" s="99">
        <f>IF(O96="základní",K96,0)</f>
        <v>2244</v>
      </c>
      <c r="BF96" s="99">
        <f>IF(O96="snížená",K96,0)</f>
        <v>0</v>
      </c>
      <c r="BG96" s="99">
        <f>IF(O96="zákl. přenesená",K96,0)</f>
        <v>0</v>
      </c>
      <c r="BH96" s="99">
        <f>IF(O96="sníž. přenesená",K96,0)</f>
        <v>0</v>
      </c>
      <c r="BI96" s="99">
        <f>IF(O96="nulová",K96,0)</f>
        <v>0</v>
      </c>
      <c r="BJ96" s="12" t="s">
        <v>80</v>
      </c>
      <c r="BK96" s="99">
        <f>ROUND(P96*H96,2)</f>
        <v>2244</v>
      </c>
      <c r="BL96" s="12" t="s">
        <v>162</v>
      </c>
      <c r="BM96" s="12" t="s">
        <v>1734</v>
      </c>
    </row>
    <row r="97" spans="2:65" s="1" customFormat="1" ht="28.8">
      <c r="B97" s="30"/>
      <c r="C97" s="31"/>
      <c r="D97" s="198" t="s">
        <v>164</v>
      </c>
      <c r="E97" s="31"/>
      <c r="F97" s="199" t="s">
        <v>1735</v>
      </c>
      <c r="G97" s="31"/>
      <c r="H97" s="31"/>
      <c r="I97" s="112"/>
      <c r="J97" s="112"/>
      <c r="K97" s="31"/>
      <c r="L97" s="31"/>
      <c r="M97" s="32"/>
      <c r="N97" s="200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6"/>
      <c r="AT97" s="12" t="s">
        <v>164</v>
      </c>
      <c r="AU97" s="12" t="s">
        <v>80</v>
      </c>
    </row>
    <row r="98" spans="2:65" s="1" customFormat="1" ht="22.5" customHeight="1">
      <c r="B98" s="30"/>
      <c r="C98" s="186" t="s">
        <v>82</v>
      </c>
      <c r="D98" s="186" t="s">
        <v>157</v>
      </c>
      <c r="E98" s="187" t="s">
        <v>1736</v>
      </c>
      <c r="F98" s="188" t="s">
        <v>1737</v>
      </c>
      <c r="G98" s="189" t="s">
        <v>169</v>
      </c>
      <c r="H98" s="190">
        <v>1</v>
      </c>
      <c r="I98" s="191"/>
      <c r="J98" s="191">
        <v>2646</v>
      </c>
      <c r="K98" s="192">
        <f>ROUND(P98*H98,2)</f>
        <v>2646</v>
      </c>
      <c r="L98" s="188" t="s">
        <v>161</v>
      </c>
      <c r="M98" s="32"/>
      <c r="N98" s="193" t="s">
        <v>1</v>
      </c>
      <c r="O98" s="194" t="s">
        <v>41</v>
      </c>
      <c r="P98" s="195">
        <f>I98+J98</f>
        <v>2646</v>
      </c>
      <c r="Q98" s="195">
        <f>ROUND(I98*H98,2)</f>
        <v>0</v>
      </c>
      <c r="R98" s="195">
        <f>ROUND(J98*H98,2)</f>
        <v>2646</v>
      </c>
      <c r="S98" s="55"/>
      <c r="T98" s="196">
        <f>S98*H98</f>
        <v>0</v>
      </c>
      <c r="U98" s="196">
        <v>0</v>
      </c>
      <c r="V98" s="196">
        <f>U98*H98</f>
        <v>0</v>
      </c>
      <c r="W98" s="196">
        <v>0</v>
      </c>
      <c r="X98" s="196">
        <f>W98*H98</f>
        <v>0</v>
      </c>
      <c r="Y98" s="197" t="s">
        <v>1</v>
      </c>
      <c r="AR98" s="12" t="s">
        <v>162</v>
      </c>
      <c r="AT98" s="12" t="s">
        <v>157</v>
      </c>
      <c r="AU98" s="12" t="s">
        <v>80</v>
      </c>
      <c r="AY98" s="12" t="s">
        <v>155</v>
      </c>
      <c r="BE98" s="99">
        <f>IF(O98="základní",K98,0)</f>
        <v>2646</v>
      </c>
      <c r="BF98" s="99">
        <f>IF(O98="snížená",K98,0)</f>
        <v>0</v>
      </c>
      <c r="BG98" s="99">
        <f>IF(O98="zákl. přenesená",K98,0)</f>
        <v>0</v>
      </c>
      <c r="BH98" s="99">
        <f>IF(O98="sníž. přenesená",K98,0)</f>
        <v>0</v>
      </c>
      <c r="BI98" s="99">
        <f>IF(O98="nulová",K98,0)</f>
        <v>0</v>
      </c>
      <c r="BJ98" s="12" t="s">
        <v>80</v>
      </c>
      <c r="BK98" s="99">
        <f>ROUND(P98*H98,2)</f>
        <v>2646</v>
      </c>
      <c r="BL98" s="12" t="s">
        <v>162</v>
      </c>
      <c r="BM98" s="12" t="s">
        <v>1738</v>
      </c>
    </row>
    <row r="99" spans="2:65" s="1" customFormat="1" ht="28.8">
      <c r="B99" s="30"/>
      <c r="C99" s="31"/>
      <c r="D99" s="198" t="s">
        <v>164</v>
      </c>
      <c r="E99" s="31"/>
      <c r="F99" s="199" t="s">
        <v>1739</v>
      </c>
      <c r="G99" s="31"/>
      <c r="H99" s="31"/>
      <c r="I99" s="112"/>
      <c r="J99" s="112"/>
      <c r="K99" s="31"/>
      <c r="L99" s="31"/>
      <c r="M99" s="32"/>
      <c r="N99" s="200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6"/>
      <c r="AT99" s="12" t="s">
        <v>164</v>
      </c>
      <c r="AU99" s="12" t="s">
        <v>80</v>
      </c>
    </row>
    <row r="100" spans="2:65" s="1" customFormat="1" ht="22.5" customHeight="1">
      <c r="B100" s="30"/>
      <c r="C100" s="186" t="s">
        <v>190</v>
      </c>
      <c r="D100" s="186" t="s">
        <v>157</v>
      </c>
      <c r="E100" s="187" t="s">
        <v>1740</v>
      </c>
      <c r="F100" s="188" t="s">
        <v>1741</v>
      </c>
      <c r="G100" s="189" t="s">
        <v>169</v>
      </c>
      <c r="H100" s="190">
        <v>1</v>
      </c>
      <c r="I100" s="191"/>
      <c r="J100" s="191">
        <v>3597</v>
      </c>
      <c r="K100" s="192">
        <f>ROUND(P100*H100,2)</f>
        <v>3597</v>
      </c>
      <c r="L100" s="188" t="s">
        <v>161</v>
      </c>
      <c r="M100" s="32"/>
      <c r="N100" s="193" t="s">
        <v>1</v>
      </c>
      <c r="O100" s="194" t="s">
        <v>41</v>
      </c>
      <c r="P100" s="195">
        <f>I100+J100</f>
        <v>3597</v>
      </c>
      <c r="Q100" s="195">
        <f>ROUND(I100*H100,2)</f>
        <v>0</v>
      </c>
      <c r="R100" s="195">
        <f>ROUND(J100*H100,2)</f>
        <v>3597</v>
      </c>
      <c r="S100" s="55"/>
      <c r="T100" s="196">
        <f>S100*H100</f>
        <v>0</v>
      </c>
      <c r="U100" s="196">
        <v>0</v>
      </c>
      <c r="V100" s="196">
        <f>U100*H100</f>
        <v>0</v>
      </c>
      <c r="W100" s="196">
        <v>0</v>
      </c>
      <c r="X100" s="196">
        <f>W100*H100</f>
        <v>0</v>
      </c>
      <c r="Y100" s="197" t="s">
        <v>1</v>
      </c>
      <c r="AR100" s="12" t="s">
        <v>162</v>
      </c>
      <c r="AT100" s="12" t="s">
        <v>157</v>
      </c>
      <c r="AU100" s="12" t="s">
        <v>80</v>
      </c>
      <c r="AY100" s="12" t="s">
        <v>155</v>
      </c>
      <c r="BE100" s="99">
        <f>IF(O100="základní",K100,0)</f>
        <v>3597</v>
      </c>
      <c r="BF100" s="99">
        <f>IF(O100="snížená",K100,0)</f>
        <v>0</v>
      </c>
      <c r="BG100" s="99">
        <f>IF(O100="zákl. přenesená",K100,0)</f>
        <v>0</v>
      </c>
      <c r="BH100" s="99">
        <f>IF(O100="sníž. přenesená",K100,0)</f>
        <v>0</v>
      </c>
      <c r="BI100" s="99">
        <f>IF(O100="nulová",K100,0)</f>
        <v>0</v>
      </c>
      <c r="BJ100" s="12" t="s">
        <v>80</v>
      </c>
      <c r="BK100" s="99">
        <f>ROUND(P100*H100,2)</f>
        <v>3597</v>
      </c>
      <c r="BL100" s="12" t="s">
        <v>162</v>
      </c>
      <c r="BM100" s="12" t="s">
        <v>1742</v>
      </c>
    </row>
    <row r="101" spans="2:65" s="1" customFormat="1" ht="28.8">
      <c r="B101" s="30"/>
      <c r="C101" s="31"/>
      <c r="D101" s="198" t="s">
        <v>164</v>
      </c>
      <c r="E101" s="31"/>
      <c r="F101" s="199" t="s">
        <v>1743</v>
      </c>
      <c r="G101" s="31"/>
      <c r="H101" s="31"/>
      <c r="I101" s="112"/>
      <c r="J101" s="112"/>
      <c r="K101" s="31"/>
      <c r="L101" s="31"/>
      <c r="M101" s="32"/>
      <c r="N101" s="200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6"/>
      <c r="AT101" s="12" t="s">
        <v>164</v>
      </c>
      <c r="AU101" s="12" t="s">
        <v>80</v>
      </c>
    </row>
    <row r="102" spans="2:65" s="1" customFormat="1" ht="22.5" customHeight="1">
      <c r="B102" s="30"/>
      <c r="C102" s="186" t="s">
        <v>154</v>
      </c>
      <c r="D102" s="186" t="s">
        <v>157</v>
      </c>
      <c r="E102" s="187" t="s">
        <v>1744</v>
      </c>
      <c r="F102" s="188" t="s">
        <v>1745</v>
      </c>
      <c r="G102" s="189" t="s">
        <v>169</v>
      </c>
      <c r="H102" s="190">
        <v>1</v>
      </c>
      <c r="I102" s="191"/>
      <c r="J102" s="191">
        <v>4449</v>
      </c>
      <c r="K102" s="192">
        <f>ROUND(P102*H102,2)</f>
        <v>4449</v>
      </c>
      <c r="L102" s="188" t="s">
        <v>161</v>
      </c>
      <c r="M102" s="32"/>
      <c r="N102" s="193" t="s">
        <v>1</v>
      </c>
      <c r="O102" s="194" t="s">
        <v>41</v>
      </c>
      <c r="P102" s="195">
        <f>I102+J102</f>
        <v>4449</v>
      </c>
      <c r="Q102" s="195">
        <f>ROUND(I102*H102,2)</f>
        <v>0</v>
      </c>
      <c r="R102" s="195">
        <f>ROUND(J102*H102,2)</f>
        <v>4449</v>
      </c>
      <c r="S102" s="55"/>
      <c r="T102" s="196">
        <f>S102*H102</f>
        <v>0</v>
      </c>
      <c r="U102" s="196">
        <v>0</v>
      </c>
      <c r="V102" s="196">
        <f>U102*H102</f>
        <v>0</v>
      </c>
      <c r="W102" s="196">
        <v>0</v>
      </c>
      <c r="X102" s="196">
        <f>W102*H102</f>
        <v>0</v>
      </c>
      <c r="Y102" s="197" t="s">
        <v>1</v>
      </c>
      <c r="AR102" s="12" t="s">
        <v>162</v>
      </c>
      <c r="AT102" s="12" t="s">
        <v>157</v>
      </c>
      <c r="AU102" s="12" t="s">
        <v>80</v>
      </c>
      <c r="AY102" s="12" t="s">
        <v>155</v>
      </c>
      <c r="BE102" s="99">
        <f>IF(O102="základní",K102,0)</f>
        <v>4449</v>
      </c>
      <c r="BF102" s="99">
        <f>IF(O102="snížená",K102,0)</f>
        <v>0</v>
      </c>
      <c r="BG102" s="99">
        <f>IF(O102="zákl. přenesená",K102,0)</f>
        <v>0</v>
      </c>
      <c r="BH102" s="99">
        <f>IF(O102="sníž. přenesená",K102,0)</f>
        <v>0</v>
      </c>
      <c r="BI102" s="99">
        <f>IF(O102="nulová",K102,0)</f>
        <v>0</v>
      </c>
      <c r="BJ102" s="12" t="s">
        <v>80</v>
      </c>
      <c r="BK102" s="99">
        <f>ROUND(P102*H102,2)</f>
        <v>4449</v>
      </c>
      <c r="BL102" s="12" t="s">
        <v>162</v>
      </c>
      <c r="BM102" s="12" t="s">
        <v>1746</v>
      </c>
    </row>
    <row r="103" spans="2:65" s="1" customFormat="1" ht="28.8">
      <c r="B103" s="30"/>
      <c r="C103" s="31"/>
      <c r="D103" s="198" t="s">
        <v>164</v>
      </c>
      <c r="E103" s="31"/>
      <c r="F103" s="199" t="s">
        <v>1747</v>
      </c>
      <c r="G103" s="31"/>
      <c r="H103" s="31"/>
      <c r="I103" s="112"/>
      <c r="J103" s="112"/>
      <c r="K103" s="31"/>
      <c r="L103" s="31"/>
      <c r="M103" s="32"/>
      <c r="N103" s="200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6"/>
      <c r="AT103" s="12" t="s">
        <v>164</v>
      </c>
      <c r="AU103" s="12" t="s">
        <v>80</v>
      </c>
    </row>
    <row r="104" spans="2:65" s="1" customFormat="1" ht="22.5" customHeight="1">
      <c r="B104" s="30"/>
      <c r="C104" s="186" t="s">
        <v>199</v>
      </c>
      <c r="D104" s="186" t="s">
        <v>157</v>
      </c>
      <c r="E104" s="187" t="s">
        <v>1748</v>
      </c>
      <c r="F104" s="188" t="s">
        <v>1749</v>
      </c>
      <c r="G104" s="189" t="s">
        <v>169</v>
      </c>
      <c r="H104" s="190">
        <v>1</v>
      </c>
      <c r="I104" s="191"/>
      <c r="J104" s="191">
        <v>5096</v>
      </c>
      <c r="K104" s="192">
        <f>ROUND(P104*H104,2)</f>
        <v>5096</v>
      </c>
      <c r="L104" s="188" t="s">
        <v>161</v>
      </c>
      <c r="M104" s="32"/>
      <c r="N104" s="193" t="s">
        <v>1</v>
      </c>
      <c r="O104" s="194" t="s">
        <v>41</v>
      </c>
      <c r="P104" s="195">
        <f>I104+J104</f>
        <v>5096</v>
      </c>
      <c r="Q104" s="195">
        <f>ROUND(I104*H104,2)</f>
        <v>0</v>
      </c>
      <c r="R104" s="195">
        <f>ROUND(J104*H104,2)</f>
        <v>5096</v>
      </c>
      <c r="S104" s="55"/>
      <c r="T104" s="196">
        <f>S104*H104</f>
        <v>0</v>
      </c>
      <c r="U104" s="196">
        <v>0</v>
      </c>
      <c r="V104" s="196">
        <f>U104*H104</f>
        <v>0</v>
      </c>
      <c r="W104" s="196">
        <v>0</v>
      </c>
      <c r="X104" s="196">
        <f>W104*H104</f>
        <v>0</v>
      </c>
      <c r="Y104" s="197" t="s">
        <v>1</v>
      </c>
      <c r="AR104" s="12" t="s">
        <v>162</v>
      </c>
      <c r="AT104" s="12" t="s">
        <v>157</v>
      </c>
      <c r="AU104" s="12" t="s">
        <v>80</v>
      </c>
      <c r="AY104" s="12" t="s">
        <v>155</v>
      </c>
      <c r="BE104" s="99">
        <f>IF(O104="základní",K104,0)</f>
        <v>5096</v>
      </c>
      <c r="BF104" s="99">
        <f>IF(O104="snížená",K104,0)</f>
        <v>0</v>
      </c>
      <c r="BG104" s="99">
        <f>IF(O104="zákl. přenesená",K104,0)</f>
        <v>0</v>
      </c>
      <c r="BH104" s="99">
        <f>IF(O104="sníž. přenesená",K104,0)</f>
        <v>0</v>
      </c>
      <c r="BI104" s="99">
        <f>IF(O104="nulová",K104,0)</f>
        <v>0</v>
      </c>
      <c r="BJ104" s="12" t="s">
        <v>80</v>
      </c>
      <c r="BK104" s="99">
        <f>ROUND(P104*H104,2)</f>
        <v>5096</v>
      </c>
      <c r="BL104" s="12" t="s">
        <v>162</v>
      </c>
      <c r="BM104" s="12" t="s">
        <v>1750</v>
      </c>
    </row>
    <row r="105" spans="2:65" s="1" customFormat="1" ht="28.8">
      <c r="B105" s="30"/>
      <c r="C105" s="31"/>
      <c r="D105" s="198" t="s">
        <v>164</v>
      </c>
      <c r="E105" s="31"/>
      <c r="F105" s="199" t="s">
        <v>1751</v>
      </c>
      <c r="G105" s="31"/>
      <c r="H105" s="31"/>
      <c r="I105" s="112"/>
      <c r="J105" s="112"/>
      <c r="K105" s="31"/>
      <c r="L105" s="31"/>
      <c r="M105" s="32"/>
      <c r="N105" s="200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6"/>
      <c r="AT105" s="12" t="s">
        <v>164</v>
      </c>
      <c r="AU105" s="12" t="s">
        <v>80</v>
      </c>
    </row>
    <row r="106" spans="2:65" s="1" customFormat="1" ht="22.5" customHeight="1">
      <c r="B106" s="30"/>
      <c r="C106" s="186" t="s">
        <v>204</v>
      </c>
      <c r="D106" s="186" t="s">
        <v>157</v>
      </c>
      <c r="E106" s="187" t="s">
        <v>1752</v>
      </c>
      <c r="F106" s="188" t="s">
        <v>1753</v>
      </c>
      <c r="G106" s="189" t="s">
        <v>169</v>
      </c>
      <c r="H106" s="190">
        <v>1</v>
      </c>
      <c r="I106" s="191"/>
      <c r="J106" s="191">
        <v>6125</v>
      </c>
      <c r="K106" s="192">
        <f>ROUND(P106*H106,2)</f>
        <v>6125</v>
      </c>
      <c r="L106" s="188" t="s">
        <v>161</v>
      </c>
      <c r="M106" s="32"/>
      <c r="N106" s="193" t="s">
        <v>1</v>
      </c>
      <c r="O106" s="194" t="s">
        <v>41</v>
      </c>
      <c r="P106" s="195">
        <f>I106+J106</f>
        <v>6125</v>
      </c>
      <c r="Q106" s="195">
        <f>ROUND(I106*H106,2)</f>
        <v>0</v>
      </c>
      <c r="R106" s="195">
        <f>ROUND(J106*H106,2)</f>
        <v>6125</v>
      </c>
      <c r="S106" s="55"/>
      <c r="T106" s="196">
        <f>S106*H106</f>
        <v>0</v>
      </c>
      <c r="U106" s="196">
        <v>0</v>
      </c>
      <c r="V106" s="196">
        <f>U106*H106</f>
        <v>0</v>
      </c>
      <c r="W106" s="196">
        <v>0</v>
      </c>
      <c r="X106" s="196">
        <f>W106*H106</f>
        <v>0</v>
      </c>
      <c r="Y106" s="197" t="s">
        <v>1</v>
      </c>
      <c r="AR106" s="12" t="s">
        <v>162</v>
      </c>
      <c r="AT106" s="12" t="s">
        <v>157</v>
      </c>
      <c r="AU106" s="12" t="s">
        <v>80</v>
      </c>
      <c r="AY106" s="12" t="s">
        <v>155</v>
      </c>
      <c r="BE106" s="99">
        <f>IF(O106="základní",K106,0)</f>
        <v>6125</v>
      </c>
      <c r="BF106" s="99">
        <f>IF(O106="snížená",K106,0)</f>
        <v>0</v>
      </c>
      <c r="BG106" s="99">
        <f>IF(O106="zákl. přenesená",K106,0)</f>
        <v>0</v>
      </c>
      <c r="BH106" s="99">
        <f>IF(O106="sníž. přenesená",K106,0)</f>
        <v>0</v>
      </c>
      <c r="BI106" s="99">
        <f>IF(O106="nulová",K106,0)</f>
        <v>0</v>
      </c>
      <c r="BJ106" s="12" t="s">
        <v>80</v>
      </c>
      <c r="BK106" s="99">
        <f>ROUND(P106*H106,2)</f>
        <v>6125</v>
      </c>
      <c r="BL106" s="12" t="s">
        <v>162</v>
      </c>
      <c r="BM106" s="12" t="s">
        <v>1754</v>
      </c>
    </row>
    <row r="107" spans="2:65" s="1" customFormat="1" ht="28.8">
      <c r="B107" s="30"/>
      <c r="C107" s="31"/>
      <c r="D107" s="198" t="s">
        <v>164</v>
      </c>
      <c r="E107" s="31"/>
      <c r="F107" s="199" t="s">
        <v>1755</v>
      </c>
      <c r="G107" s="31"/>
      <c r="H107" s="31"/>
      <c r="I107" s="112"/>
      <c r="J107" s="112"/>
      <c r="K107" s="31"/>
      <c r="L107" s="31"/>
      <c r="M107" s="32"/>
      <c r="N107" s="200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6"/>
      <c r="AT107" s="12" t="s">
        <v>164</v>
      </c>
      <c r="AU107" s="12" t="s">
        <v>80</v>
      </c>
    </row>
    <row r="108" spans="2:65" s="1" customFormat="1" ht="22.5" customHeight="1">
      <c r="B108" s="30"/>
      <c r="C108" s="186" t="s">
        <v>209</v>
      </c>
      <c r="D108" s="186" t="s">
        <v>157</v>
      </c>
      <c r="E108" s="187" t="s">
        <v>1756</v>
      </c>
      <c r="F108" s="188" t="s">
        <v>1757</v>
      </c>
      <c r="G108" s="189" t="s">
        <v>169</v>
      </c>
      <c r="H108" s="190">
        <v>1</v>
      </c>
      <c r="I108" s="191"/>
      <c r="J108" s="191">
        <v>2646</v>
      </c>
      <c r="K108" s="192">
        <f>ROUND(P108*H108,2)</f>
        <v>2646</v>
      </c>
      <c r="L108" s="188" t="s">
        <v>161</v>
      </c>
      <c r="M108" s="32"/>
      <c r="N108" s="193" t="s">
        <v>1</v>
      </c>
      <c r="O108" s="194" t="s">
        <v>41</v>
      </c>
      <c r="P108" s="195">
        <f>I108+J108</f>
        <v>2646</v>
      </c>
      <c r="Q108" s="195">
        <f>ROUND(I108*H108,2)</f>
        <v>0</v>
      </c>
      <c r="R108" s="195">
        <f>ROUND(J108*H108,2)</f>
        <v>2646</v>
      </c>
      <c r="S108" s="55"/>
      <c r="T108" s="196">
        <f>S108*H108</f>
        <v>0</v>
      </c>
      <c r="U108" s="196">
        <v>0</v>
      </c>
      <c r="V108" s="196">
        <f>U108*H108</f>
        <v>0</v>
      </c>
      <c r="W108" s="196">
        <v>0</v>
      </c>
      <c r="X108" s="196">
        <f>W108*H108</f>
        <v>0</v>
      </c>
      <c r="Y108" s="197" t="s">
        <v>1</v>
      </c>
      <c r="AR108" s="12" t="s">
        <v>162</v>
      </c>
      <c r="AT108" s="12" t="s">
        <v>157</v>
      </c>
      <c r="AU108" s="12" t="s">
        <v>80</v>
      </c>
      <c r="AY108" s="12" t="s">
        <v>155</v>
      </c>
      <c r="BE108" s="99">
        <f>IF(O108="základní",K108,0)</f>
        <v>2646</v>
      </c>
      <c r="BF108" s="99">
        <f>IF(O108="snížená",K108,0)</f>
        <v>0</v>
      </c>
      <c r="BG108" s="99">
        <f>IF(O108="zákl. přenesená",K108,0)</f>
        <v>0</v>
      </c>
      <c r="BH108" s="99">
        <f>IF(O108="sníž. přenesená",K108,0)</f>
        <v>0</v>
      </c>
      <c r="BI108" s="99">
        <f>IF(O108="nulová",K108,0)</f>
        <v>0</v>
      </c>
      <c r="BJ108" s="12" t="s">
        <v>80</v>
      </c>
      <c r="BK108" s="99">
        <f>ROUND(P108*H108,2)</f>
        <v>2646</v>
      </c>
      <c r="BL108" s="12" t="s">
        <v>162</v>
      </c>
      <c r="BM108" s="12" t="s">
        <v>1758</v>
      </c>
    </row>
    <row r="109" spans="2:65" s="1" customFormat="1" ht="19.2">
      <c r="B109" s="30"/>
      <c r="C109" s="31"/>
      <c r="D109" s="198" t="s">
        <v>164</v>
      </c>
      <c r="E109" s="31"/>
      <c r="F109" s="199" t="s">
        <v>1759</v>
      </c>
      <c r="G109" s="31"/>
      <c r="H109" s="31"/>
      <c r="I109" s="112"/>
      <c r="J109" s="112"/>
      <c r="K109" s="31"/>
      <c r="L109" s="31"/>
      <c r="M109" s="32"/>
      <c r="N109" s="200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6"/>
      <c r="AT109" s="12" t="s">
        <v>164</v>
      </c>
      <c r="AU109" s="12" t="s">
        <v>80</v>
      </c>
    </row>
    <row r="110" spans="2:65" s="1" customFormat="1" ht="22.5" customHeight="1">
      <c r="B110" s="30"/>
      <c r="C110" s="186" t="s">
        <v>214</v>
      </c>
      <c r="D110" s="186" t="s">
        <v>157</v>
      </c>
      <c r="E110" s="187" t="s">
        <v>1760</v>
      </c>
      <c r="F110" s="188" t="s">
        <v>1761</v>
      </c>
      <c r="G110" s="189" t="s">
        <v>169</v>
      </c>
      <c r="H110" s="190">
        <v>1</v>
      </c>
      <c r="I110" s="191"/>
      <c r="J110" s="191">
        <v>2244</v>
      </c>
      <c r="K110" s="192">
        <f>ROUND(P110*H110,2)</f>
        <v>2244</v>
      </c>
      <c r="L110" s="188" t="s">
        <v>161</v>
      </c>
      <c r="M110" s="32"/>
      <c r="N110" s="193" t="s">
        <v>1</v>
      </c>
      <c r="O110" s="194" t="s">
        <v>41</v>
      </c>
      <c r="P110" s="195">
        <f>I110+J110</f>
        <v>2244</v>
      </c>
      <c r="Q110" s="195">
        <f>ROUND(I110*H110,2)</f>
        <v>0</v>
      </c>
      <c r="R110" s="195">
        <f>ROUND(J110*H110,2)</f>
        <v>2244</v>
      </c>
      <c r="S110" s="55"/>
      <c r="T110" s="196">
        <f>S110*H110</f>
        <v>0</v>
      </c>
      <c r="U110" s="196">
        <v>0</v>
      </c>
      <c r="V110" s="196">
        <f>U110*H110</f>
        <v>0</v>
      </c>
      <c r="W110" s="196">
        <v>0</v>
      </c>
      <c r="X110" s="196">
        <f>W110*H110</f>
        <v>0</v>
      </c>
      <c r="Y110" s="197" t="s">
        <v>1</v>
      </c>
      <c r="AR110" s="12" t="s">
        <v>162</v>
      </c>
      <c r="AT110" s="12" t="s">
        <v>157</v>
      </c>
      <c r="AU110" s="12" t="s">
        <v>80</v>
      </c>
      <c r="AY110" s="12" t="s">
        <v>155</v>
      </c>
      <c r="BE110" s="99">
        <f>IF(O110="základní",K110,0)</f>
        <v>2244</v>
      </c>
      <c r="BF110" s="99">
        <f>IF(O110="snížená",K110,0)</f>
        <v>0</v>
      </c>
      <c r="BG110" s="99">
        <f>IF(O110="zákl. přenesená",K110,0)</f>
        <v>0</v>
      </c>
      <c r="BH110" s="99">
        <f>IF(O110="sníž. přenesená",K110,0)</f>
        <v>0</v>
      </c>
      <c r="BI110" s="99">
        <f>IF(O110="nulová",K110,0)</f>
        <v>0</v>
      </c>
      <c r="BJ110" s="12" t="s">
        <v>80</v>
      </c>
      <c r="BK110" s="99">
        <f>ROUND(P110*H110,2)</f>
        <v>2244</v>
      </c>
      <c r="BL110" s="12" t="s">
        <v>162</v>
      </c>
      <c r="BM110" s="12" t="s">
        <v>1762</v>
      </c>
    </row>
    <row r="111" spans="2:65" s="1" customFormat="1">
      <c r="B111" s="30"/>
      <c r="C111" s="31"/>
      <c r="D111" s="198" t="s">
        <v>164</v>
      </c>
      <c r="E111" s="31"/>
      <c r="F111" s="199" t="s">
        <v>1761</v>
      </c>
      <c r="G111" s="31"/>
      <c r="H111" s="31"/>
      <c r="I111" s="112"/>
      <c r="J111" s="112"/>
      <c r="K111" s="31"/>
      <c r="L111" s="31"/>
      <c r="M111" s="32"/>
      <c r="N111" s="200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6"/>
      <c r="AT111" s="12" t="s">
        <v>164</v>
      </c>
      <c r="AU111" s="12" t="s">
        <v>80</v>
      </c>
    </row>
    <row r="112" spans="2:65" s="1" customFormat="1" ht="22.5" customHeight="1">
      <c r="B112" s="30"/>
      <c r="C112" s="186" t="s">
        <v>219</v>
      </c>
      <c r="D112" s="186" t="s">
        <v>157</v>
      </c>
      <c r="E112" s="187" t="s">
        <v>1763</v>
      </c>
      <c r="F112" s="188" t="s">
        <v>1764</v>
      </c>
      <c r="G112" s="189" t="s">
        <v>169</v>
      </c>
      <c r="H112" s="190">
        <v>1</v>
      </c>
      <c r="I112" s="191"/>
      <c r="J112" s="191">
        <v>2646</v>
      </c>
      <c r="K112" s="192">
        <f>ROUND(P112*H112,2)</f>
        <v>2646</v>
      </c>
      <c r="L112" s="188" t="s">
        <v>161</v>
      </c>
      <c r="M112" s="32"/>
      <c r="N112" s="193" t="s">
        <v>1</v>
      </c>
      <c r="O112" s="194" t="s">
        <v>41</v>
      </c>
      <c r="P112" s="195">
        <f>I112+J112</f>
        <v>2646</v>
      </c>
      <c r="Q112" s="195">
        <f>ROUND(I112*H112,2)</f>
        <v>0</v>
      </c>
      <c r="R112" s="195">
        <f>ROUND(J112*H112,2)</f>
        <v>2646</v>
      </c>
      <c r="S112" s="55"/>
      <c r="T112" s="196">
        <f>S112*H112</f>
        <v>0</v>
      </c>
      <c r="U112" s="196">
        <v>0</v>
      </c>
      <c r="V112" s="196">
        <f>U112*H112</f>
        <v>0</v>
      </c>
      <c r="W112" s="196">
        <v>0</v>
      </c>
      <c r="X112" s="196">
        <f>W112*H112</f>
        <v>0</v>
      </c>
      <c r="Y112" s="197" t="s">
        <v>1</v>
      </c>
      <c r="AR112" s="12" t="s">
        <v>162</v>
      </c>
      <c r="AT112" s="12" t="s">
        <v>157</v>
      </c>
      <c r="AU112" s="12" t="s">
        <v>80</v>
      </c>
      <c r="AY112" s="12" t="s">
        <v>155</v>
      </c>
      <c r="BE112" s="99">
        <f>IF(O112="základní",K112,0)</f>
        <v>2646</v>
      </c>
      <c r="BF112" s="99">
        <f>IF(O112="snížená",K112,0)</f>
        <v>0</v>
      </c>
      <c r="BG112" s="99">
        <f>IF(O112="zákl. přenesená",K112,0)</f>
        <v>0</v>
      </c>
      <c r="BH112" s="99">
        <f>IF(O112="sníž. přenesená",K112,0)</f>
        <v>0</v>
      </c>
      <c r="BI112" s="99">
        <f>IF(O112="nulová",K112,0)</f>
        <v>0</v>
      </c>
      <c r="BJ112" s="12" t="s">
        <v>80</v>
      </c>
      <c r="BK112" s="99">
        <f>ROUND(P112*H112,2)</f>
        <v>2646</v>
      </c>
      <c r="BL112" s="12" t="s">
        <v>162</v>
      </c>
      <c r="BM112" s="12" t="s">
        <v>1765</v>
      </c>
    </row>
    <row r="113" spans="2:65" s="1" customFormat="1">
      <c r="B113" s="30"/>
      <c r="C113" s="31"/>
      <c r="D113" s="198" t="s">
        <v>164</v>
      </c>
      <c r="E113" s="31"/>
      <c r="F113" s="199" t="s">
        <v>1764</v>
      </c>
      <c r="G113" s="31"/>
      <c r="H113" s="31"/>
      <c r="I113" s="112"/>
      <c r="J113" s="112"/>
      <c r="K113" s="31"/>
      <c r="L113" s="31"/>
      <c r="M113" s="32"/>
      <c r="N113" s="200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6"/>
      <c r="AT113" s="12" t="s">
        <v>164</v>
      </c>
      <c r="AU113" s="12" t="s">
        <v>80</v>
      </c>
    </row>
    <row r="114" spans="2:65" s="1" customFormat="1" ht="22.5" customHeight="1">
      <c r="B114" s="30"/>
      <c r="C114" s="186" t="s">
        <v>224</v>
      </c>
      <c r="D114" s="186" t="s">
        <v>157</v>
      </c>
      <c r="E114" s="187" t="s">
        <v>1766</v>
      </c>
      <c r="F114" s="188" t="s">
        <v>1767</v>
      </c>
      <c r="G114" s="189" t="s">
        <v>169</v>
      </c>
      <c r="H114" s="190">
        <v>1</v>
      </c>
      <c r="I114" s="191"/>
      <c r="J114" s="191">
        <v>3597</v>
      </c>
      <c r="K114" s="192">
        <f>ROUND(P114*H114,2)</f>
        <v>3597</v>
      </c>
      <c r="L114" s="188" t="s">
        <v>161</v>
      </c>
      <c r="M114" s="32"/>
      <c r="N114" s="193" t="s">
        <v>1</v>
      </c>
      <c r="O114" s="194" t="s">
        <v>41</v>
      </c>
      <c r="P114" s="195">
        <f>I114+J114</f>
        <v>3597</v>
      </c>
      <c r="Q114" s="195">
        <f>ROUND(I114*H114,2)</f>
        <v>0</v>
      </c>
      <c r="R114" s="195">
        <f>ROUND(J114*H114,2)</f>
        <v>3597</v>
      </c>
      <c r="S114" s="55"/>
      <c r="T114" s="196">
        <f>S114*H114</f>
        <v>0</v>
      </c>
      <c r="U114" s="196">
        <v>0</v>
      </c>
      <c r="V114" s="196">
        <f>U114*H114</f>
        <v>0</v>
      </c>
      <c r="W114" s="196">
        <v>0</v>
      </c>
      <c r="X114" s="196">
        <f>W114*H114</f>
        <v>0</v>
      </c>
      <c r="Y114" s="197" t="s">
        <v>1</v>
      </c>
      <c r="AR114" s="12" t="s">
        <v>162</v>
      </c>
      <c r="AT114" s="12" t="s">
        <v>157</v>
      </c>
      <c r="AU114" s="12" t="s">
        <v>80</v>
      </c>
      <c r="AY114" s="12" t="s">
        <v>155</v>
      </c>
      <c r="BE114" s="99">
        <f>IF(O114="základní",K114,0)</f>
        <v>3597</v>
      </c>
      <c r="BF114" s="99">
        <f>IF(O114="snížená",K114,0)</f>
        <v>0</v>
      </c>
      <c r="BG114" s="99">
        <f>IF(O114="zákl. přenesená",K114,0)</f>
        <v>0</v>
      </c>
      <c r="BH114" s="99">
        <f>IF(O114="sníž. přenesená",K114,0)</f>
        <v>0</v>
      </c>
      <c r="BI114" s="99">
        <f>IF(O114="nulová",K114,0)</f>
        <v>0</v>
      </c>
      <c r="BJ114" s="12" t="s">
        <v>80</v>
      </c>
      <c r="BK114" s="99">
        <f>ROUND(P114*H114,2)</f>
        <v>3597</v>
      </c>
      <c r="BL114" s="12" t="s">
        <v>162</v>
      </c>
      <c r="BM114" s="12" t="s">
        <v>1768</v>
      </c>
    </row>
    <row r="115" spans="2:65" s="1" customFormat="1">
      <c r="B115" s="30"/>
      <c r="C115" s="31"/>
      <c r="D115" s="198" t="s">
        <v>164</v>
      </c>
      <c r="E115" s="31"/>
      <c r="F115" s="199" t="s">
        <v>1767</v>
      </c>
      <c r="G115" s="31"/>
      <c r="H115" s="31"/>
      <c r="I115" s="112"/>
      <c r="J115" s="112"/>
      <c r="K115" s="31"/>
      <c r="L115" s="31"/>
      <c r="M115" s="32"/>
      <c r="N115" s="200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6"/>
      <c r="AT115" s="12" t="s">
        <v>164</v>
      </c>
      <c r="AU115" s="12" t="s">
        <v>80</v>
      </c>
    </row>
    <row r="116" spans="2:65" s="1" customFormat="1" ht="22.5" customHeight="1">
      <c r="B116" s="30"/>
      <c r="C116" s="186" t="s">
        <v>229</v>
      </c>
      <c r="D116" s="186" t="s">
        <v>157</v>
      </c>
      <c r="E116" s="187" t="s">
        <v>1769</v>
      </c>
      <c r="F116" s="188" t="s">
        <v>1770</v>
      </c>
      <c r="G116" s="189" t="s">
        <v>169</v>
      </c>
      <c r="H116" s="190">
        <v>1</v>
      </c>
      <c r="I116" s="191"/>
      <c r="J116" s="191">
        <v>4449</v>
      </c>
      <c r="K116" s="192">
        <f>ROUND(P116*H116,2)</f>
        <v>4449</v>
      </c>
      <c r="L116" s="188" t="s">
        <v>161</v>
      </c>
      <c r="M116" s="32"/>
      <c r="N116" s="193" t="s">
        <v>1</v>
      </c>
      <c r="O116" s="194" t="s">
        <v>41</v>
      </c>
      <c r="P116" s="195">
        <f>I116+J116</f>
        <v>4449</v>
      </c>
      <c r="Q116" s="195">
        <f>ROUND(I116*H116,2)</f>
        <v>0</v>
      </c>
      <c r="R116" s="195">
        <f>ROUND(J116*H116,2)</f>
        <v>4449</v>
      </c>
      <c r="S116" s="55"/>
      <c r="T116" s="196">
        <f>S116*H116</f>
        <v>0</v>
      </c>
      <c r="U116" s="196">
        <v>0</v>
      </c>
      <c r="V116" s="196">
        <f>U116*H116</f>
        <v>0</v>
      </c>
      <c r="W116" s="196">
        <v>0</v>
      </c>
      <c r="X116" s="196">
        <f>W116*H116</f>
        <v>0</v>
      </c>
      <c r="Y116" s="197" t="s">
        <v>1</v>
      </c>
      <c r="AR116" s="12" t="s">
        <v>162</v>
      </c>
      <c r="AT116" s="12" t="s">
        <v>157</v>
      </c>
      <c r="AU116" s="12" t="s">
        <v>80</v>
      </c>
      <c r="AY116" s="12" t="s">
        <v>155</v>
      </c>
      <c r="BE116" s="99">
        <f>IF(O116="základní",K116,0)</f>
        <v>4449</v>
      </c>
      <c r="BF116" s="99">
        <f>IF(O116="snížená",K116,0)</f>
        <v>0</v>
      </c>
      <c r="BG116" s="99">
        <f>IF(O116="zákl. přenesená",K116,0)</f>
        <v>0</v>
      </c>
      <c r="BH116" s="99">
        <f>IF(O116="sníž. přenesená",K116,0)</f>
        <v>0</v>
      </c>
      <c r="BI116" s="99">
        <f>IF(O116="nulová",K116,0)</f>
        <v>0</v>
      </c>
      <c r="BJ116" s="12" t="s">
        <v>80</v>
      </c>
      <c r="BK116" s="99">
        <f>ROUND(P116*H116,2)</f>
        <v>4449</v>
      </c>
      <c r="BL116" s="12" t="s">
        <v>162</v>
      </c>
      <c r="BM116" s="12" t="s">
        <v>1771</v>
      </c>
    </row>
    <row r="117" spans="2:65" s="1" customFormat="1">
      <c r="B117" s="30"/>
      <c r="C117" s="31"/>
      <c r="D117" s="198" t="s">
        <v>164</v>
      </c>
      <c r="E117" s="31"/>
      <c r="F117" s="199" t="s">
        <v>1770</v>
      </c>
      <c r="G117" s="31"/>
      <c r="H117" s="31"/>
      <c r="I117" s="112"/>
      <c r="J117" s="112"/>
      <c r="K117" s="31"/>
      <c r="L117" s="31"/>
      <c r="M117" s="32"/>
      <c r="N117" s="200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6"/>
      <c r="AT117" s="12" t="s">
        <v>164</v>
      </c>
      <c r="AU117" s="12" t="s">
        <v>80</v>
      </c>
    </row>
    <row r="118" spans="2:65" s="1" customFormat="1" ht="22.5" customHeight="1">
      <c r="B118" s="30"/>
      <c r="C118" s="186" t="s">
        <v>234</v>
      </c>
      <c r="D118" s="186" t="s">
        <v>157</v>
      </c>
      <c r="E118" s="187" t="s">
        <v>1772</v>
      </c>
      <c r="F118" s="188" t="s">
        <v>1773</v>
      </c>
      <c r="G118" s="189" t="s">
        <v>169</v>
      </c>
      <c r="H118" s="190">
        <v>1</v>
      </c>
      <c r="I118" s="191"/>
      <c r="J118" s="191">
        <v>5096</v>
      </c>
      <c r="K118" s="192">
        <f>ROUND(P118*H118,2)</f>
        <v>5096</v>
      </c>
      <c r="L118" s="188" t="s">
        <v>161</v>
      </c>
      <c r="M118" s="32"/>
      <c r="N118" s="193" t="s">
        <v>1</v>
      </c>
      <c r="O118" s="194" t="s">
        <v>41</v>
      </c>
      <c r="P118" s="195">
        <f>I118+J118</f>
        <v>5096</v>
      </c>
      <c r="Q118" s="195">
        <f>ROUND(I118*H118,2)</f>
        <v>0</v>
      </c>
      <c r="R118" s="195">
        <f>ROUND(J118*H118,2)</f>
        <v>5096</v>
      </c>
      <c r="S118" s="55"/>
      <c r="T118" s="196">
        <f>S118*H118</f>
        <v>0</v>
      </c>
      <c r="U118" s="196">
        <v>0</v>
      </c>
      <c r="V118" s="196">
        <f>U118*H118</f>
        <v>0</v>
      </c>
      <c r="W118" s="196">
        <v>0</v>
      </c>
      <c r="X118" s="196">
        <f>W118*H118</f>
        <v>0</v>
      </c>
      <c r="Y118" s="197" t="s">
        <v>1</v>
      </c>
      <c r="AR118" s="12" t="s">
        <v>162</v>
      </c>
      <c r="AT118" s="12" t="s">
        <v>157</v>
      </c>
      <c r="AU118" s="12" t="s">
        <v>80</v>
      </c>
      <c r="AY118" s="12" t="s">
        <v>155</v>
      </c>
      <c r="BE118" s="99">
        <f>IF(O118="základní",K118,0)</f>
        <v>5096</v>
      </c>
      <c r="BF118" s="99">
        <f>IF(O118="snížená",K118,0)</f>
        <v>0</v>
      </c>
      <c r="BG118" s="99">
        <f>IF(O118="zákl. přenesená",K118,0)</f>
        <v>0</v>
      </c>
      <c r="BH118" s="99">
        <f>IF(O118="sníž. přenesená",K118,0)</f>
        <v>0</v>
      </c>
      <c r="BI118" s="99">
        <f>IF(O118="nulová",K118,0)</f>
        <v>0</v>
      </c>
      <c r="BJ118" s="12" t="s">
        <v>80</v>
      </c>
      <c r="BK118" s="99">
        <f>ROUND(P118*H118,2)</f>
        <v>5096</v>
      </c>
      <c r="BL118" s="12" t="s">
        <v>162</v>
      </c>
      <c r="BM118" s="12" t="s">
        <v>1774</v>
      </c>
    </row>
    <row r="119" spans="2:65" s="1" customFormat="1">
      <c r="B119" s="30"/>
      <c r="C119" s="31"/>
      <c r="D119" s="198" t="s">
        <v>164</v>
      </c>
      <c r="E119" s="31"/>
      <c r="F119" s="199" t="s">
        <v>1773</v>
      </c>
      <c r="G119" s="31"/>
      <c r="H119" s="31"/>
      <c r="I119" s="112"/>
      <c r="J119" s="112"/>
      <c r="K119" s="31"/>
      <c r="L119" s="31"/>
      <c r="M119" s="32"/>
      <c r="N119" s="200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6"/>
      <c r="AT119" s="12" t="s">
        <v>164</v>
      </c>
      <c r="AU119" s="12" t="s">
        <v>80</v>
      </c>
    </row>
    <row r="120" spans="2:65" s="1" customFormat="1" ht="22.5" customHeight="1">
      <c r="B120" s="30"/>
      <c r="C120" s="186" t="s">
        <v>239</v>
      </c>
      <c r="D120" s="186" t="s">
        <v>157</v>
      </c>
      <c r="E120" s="187" t="s">
        <v>1775</v>
      </c>
      <c r="F120" s="188" t="s">
        <v>1776</v>
      </c>
      <c r="G120" s="189" t="s">
        <v>169</v>
      </c>
      <c r="H120" s="190">
        <v>1</v>
      </c>
      <c r="I120" s="191"/>
      <c r="J120" s="191">
        <v>6125</v>
      </c>
      <c r="K120" s="192">
        <f>ROUND(P120*H120,2)</f>
        <v>6125</v>
      </c>
      <c r="L120" s="188" t="s">
        <v>161</v>
      </c>
      <c r="M120" s="32"/>
      <c r="N120" s="193" t="s">
        <v>1</v>
      </c>
      <c r="O120" s="194" t="s">
        <v>41</v>
      </c>
      <c r="P120" s="195">
        <f>I120+J120</f>
        <v>6125</v>
      </c>
      <c r="Q120" s="195">
        <f>ROUND(I120*H120,2)</f>
        <v>0</v>
      </c>
      <c r="R120" s="195">
        <f>ROUND(J120*H120,2)</f>
        <v>6125</v>
      </c>
      <c r="S120" s="55"/>
      <c r="T120" s="196">
        <f>S120*H120</f>
        <v>0</v>
      </c>
      <c r="U120" s="196">
        <v>0</v>
      </c>
      <c r="V120" s="196">
        <f>U120*H120</f>
        <v>0</v>
      </c>
      <c r="W120" s="196">
        <v>0</v>
      </c>
      <c r="X120" s="196">
        <f>W120*H120</f>
        <v>0</v>
      </c>
      <c r="Y120" s="197" t="s">
        <v>1</v>
      </c>
      <c r="AR120" s="12" t="s">
        <v>162</v>
      </c>
      <c r="AT120" s="12" t="s">
        <v>157</v>
      </c>
      <c r="AU120" s="12" t="s">
        <v>80</v>
      </c>
      <c r="AY120" s="12" t="s">
        <v>155</v>
      </c>
      <c r="BE120" s="99">
        <f>IF(O120="základní",K120,0)</f>
        <v>6125</v>
      </c>
      <c r="BF120" s="99">
        <f>IF(O120="snížená",K120,0)</f>
        <v>0</v>
      </c>
      <c r="BG120" s="99">
        <f>IF(O120="zákl. přenesená",K120,0)</f>
        <v>0</v>
      </c>
      <c r="BH120" s="99">
        <f>IF(O120="sníž. přenesená",K120,0)</f>
        <v>0</v>
      </c>
      <c r="BI120" s="99">
        <f>IF(O120="nulová",K120,0)</f>
        <v>0</v>
      </c>
      <c r="BJ120" s="12" t="s">
        <v>80</v>
      </c>
      <c r="BK120" s="99">
        <f>ROUND(P120*H120,2)</f>
        <v>6125</v>
      </c>
      <c r="BL120" s="12" t="s">
        <v>162</v>
      </c>
      <c r="BM120" s="12" t="s">
        <v>1777</v>
      </c>
    </row>
    <row r="121" spans="2:65" s="1" customFormat="1">
      <c r="B121" s="30"/>
      <c r="C121" s="31"/>
      <c r="D121" s="198" t="s">
        <v>164</v>
      </c>
      <c r="E121" s="31"/>
      <c r="F121" s="199" t="s">
        <v>1776</v>
      </c>
      <c r="G121" s="31"/>
      <c r="H121" s="31"/>
      <c r="I121" s="112"/>
      <c r="J121" s="112"/>
      <c r="K121" s="31"/>
      <c r="L121" s="31"/>
      <c r="M121" s="32"/>
      <c r="N121" s="200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6"/>
      <c r="AT121" s="12" t="s">
        <v>164</v>
      </c>
      <c r="AU121" s="12" t="s">
        <v>80</v>
      </c>
    </row>
    <row r="122" spans="2:65" s="1" customFormat="1" ht="22.5" customHeight="1">
      <c r="B122" s="30"/>
      <c r="C122" s="186" t="s">
        <v>244</v>
      </c>
      <c r="D122" s="186" t="s">
        <v>157</v>
      </c>
      <c r="E122" s="187" t="s">
        <v>1778</v>
      </c>
      <c r="F122" s="188" t="s">
        <v>1779</v>
      </c>
      <c r="G122" s="189" t="s">
        <v>169</v>
      </c>
      <c r="H122" s="190">
        <v>1</v>
      </c>
      <c r="I122" s="191"/>
      <c r="J122" s="191">
        <v>2646</v>
      </c>
      <c r="K122" s="192">
        <f>ROUND(P122*H122,2)</f>
        <v>2646</v>
      </c>
      <c r="L122" s="188" t="s">
        <v>161</v>
      </c>
      <c r="M122" s="32"/>
      <c r="N122" s="193" t="s">
        <v>1</v>
      </c>
      <c r="O122" s="194" t="s">
        <v>41</v>
      </c>
      <c r="P122" s="195">
        <f>I122+J122</f>
        <v>2646</v>
      </c>
      <c r="Q122" s="195">
        <f>ROUND(I122*H122,2)</f>
        <v>0</v>
      </c>
      <c r="R122" s="195">
        <f>ROUND(J122*H122,2)</f>
        <v>2646</v>
      </c>
      <c r="S122" s="55"/>
      <c r="T122" s="196">
        <f>S122*H122</f>
        <v>0</v>
      </c>
      <c r="U122" s="196">
        <v>0</v>
      </c>
      <c r="V122" s="196">
        <f>U122*H122</f>
        <v>0</v>
      </c>
      <c r="W122" s="196">
        <v>0</v>
      </c>
      <c r="X122" s="196">
        <f>W122*H122</f>
        <v>0</v>
      </c>
      <c r="Y122" s="197" t="s">
        <v>1</v>
      </c>
      <c r="AR122" s="12" t="s">
        <v>162</v>
      </c>
      <c r="AT122" s="12" t="s">
        <v>157</v>
      </c>
      <c r="AU122" s="12" t="s">
        <v>80</v>
      </c>
      <c r="AY122" s="12" t="s">
        <v>155</v>
      </c>
      <c r="BE122" s="99">
        <f>IF(O122="základní",K122,0)</f>
        <v>2646</v>
      </c>
      <c r="BF122" s="99">
        <f>IF(O122="snížená",K122,0)</f>
        <v>0</v>
      </c>
      <c r="BG122" s="99">
        <f>IF(O122="zákl. přenesená",K122,0)</f>
        <v>0</v>
      </c>
      <c r="BH122" s="99">
        <f>IF(O122="sníž. přenesená",K122,0)</f>
        <v>0</v>
      </c>
      <c r="BI122" s="99">
        <f>IF(O122="nulová",K122,0)</f>
        <v>0</v>
      </c>
      <c r="BJ122" s="12" t="s">
        <v>80</v>
      </c>
      <c r="BK122" s="99">
        <f>ROUND(P122*H122,2)</f>
        <v>2646</v>
      </c>
      <c r="BL122" s="12" t="s">
        <v>162</v>
      </c>
      <c r="BM122" s="12" t="s">
        <v>1780</v>
      </c>
    </row>
    <row r="123" spans="2:65" s="1" customFormat="1">
      <c r="B123" s="30"/>
      <c r="C123" s="31"/>
      <c r="D123" s="198" t="s">
        <v>164</v>
      </c>
      <c r="E123" s="31"/>
      <c r="F123" s="199" t="s">
        <v>1779</v>
      </c>
      <c r="G123" s="31"/>
      <c r="H123" s="31"/>
      <c r="I123" s="112"/>
      <c r="J123" s="112"/>
      <c r="K123" s="31"/>
      <c r="L123" s="31"/>
      <c r="M123" s="32"/>
      <c r="N123" s="200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6"/>
      <c r="AT123" s="12" t="s">
        <v>164</v>
      </c>
      <c r="AU123" s="12" t="s">
        <v>80</v>
      </c>
    </row>
    <row r="124" spans="2:65" s="1" customFormat="1" ht="22.5" customHeight="1">
      <c r="B124" s="30"/>
      <c r="C124" s="186" t="s">
        <v>9</v>
      </c>
      <c r="D124" s="186" t="s">
        <v>157</v>
      </c>
      <c r="E124" s="187" t="s">
        <v>1781</v>
      </c>
      <c r="F124" s="188" t="s">
        <v>1782</v>
      </c>
      <c r="G124" s="189" t="s">
        <v>169</v>
      </c>
      <c r="H124" s="190">
        <v>1</v>
      </c>
      <c r="I124" s="191"/>
      <c r="J124" s="191">
        <v>2019</v>
      </c>
      <c r="K124" s="192">
        <f>ROUND(P124*H124,2)</f>
        <v>2019</v>
      </c>
      <c r="L124" s="188" t="s">
        <v>161</v>
      </c>
      <c r="M124" s="32"/>
      <c r="N124" s="193" t="s">
        <v>1</v>
      </c>
      <c r="O124" s="194" t="s">
        <v>41</v>
      </c>
      <c r="P124" s="195">
        <f>I124+J124</f>
        <v>2019</v>
      </c>
      <c r="Q124" s="195">
        <f>ROUND(I124*H124,2)</f>
        <v>0</v>
      </c>
      <c r="R124" s="195">
        <f>ROUND(J124*H124,2)</f>
        <v>2019</v>
      </c>
      <c r="S124" s="55"/>
      <c r="T124" s="196">
        <f>S124*H124</f>
        <v>0</v>
      </c>
      <c r="U124" s="196">
        <v>0</v>
      </c>
      <c r="V124" s="196">
        <f>U124*H124</f>
        <v>0</v>
      </c>
      <c r="W124" s="196">
        <v>0</v>
      </c>
      <c r="X124" s="196">
        <f>W124*H124</f>
        <v>0</v>
      </c>
      <c r="Y124" s="197" t="s">
        <v>1</v>
      </c>
      <c r="AR124" s="12" t="s">
        <v>162</v>
      </c>
      <c r="AT124" s="12" t="s">
        <v>157</v>
      </c>
      <c r="AU124" s="12" t="s">
        <v>80</v>
      </c>
      <c r="AY124" s="12" t="s">
        <v>155</v>
      </c>
      <c r="BE124" s="99">
        <f>IF(O124="základní",K124,0)</f>
        <v>2019</v>
      </c>
      <c r="BF124" s="99">
        <f>IF(O124="snížená",K124,0)</f>
        <v>0</v>
      </c>
      <c r="BG124" s="99">
        <f>IF(O124="zákl. přenesená",K124,0)</f>
        <v>0</v>
      </c>
      <c r="BH124" s="99">
        <f>IF(O124="sníž. přenesená",K124,0)</f>
        <v>0</v>
      </c>
      <c r="BI124" s="99">
        <f>IF(O124="nulová",K124,0)</f>
        <v>0</v>
      </c>
      <c r="BJ124" s="12" t="s">
        <v>80</v>
      </c>
      <c r="BK124" s="99">
        <f>ROUND(P124*H124,2)</f>
        <v>2019</v>
      </c>
      <c r="BL124" s="12" t="s">
        <v>162</v>
      </c>
      <c r="BM124" s="12" t="s">
        <v>1783</v>
      </c>
    </row>
    <row r="125" spans="2:65" s="1" customFormat="1">
      <c r="B125" s="30"/>
      <c r="C125" s="31"/>
      <c r="D125" s="198" t="s">
        <v>164</v>
      </c>
      <c r="E125" s="31"/>
      <c r="F125" s="199" t="s">
        <v>1784</v>
      </c>
      <c r="G125" s="31"/>
      <c r="H125" s="31"/>
      <c r="I125" s="112"/>
      <c r="J125" s="112"/>
      <c r="K125" s="31"/>
      <c r="L125" s="31"/>
      <c r="M125" s="32"/>
      <c r="N125" s="200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6"/>
      <c r="AT125" s="12" t="s">
        <v>164</v>
      </c>
      <c r="AU125" s="12" t="s">
        <v>80</v>
      </c>
    </row>
    <row r="126" spans="2:65" s="1" customFormat="1" ht="22.5" customHeight="1">
      <c r="B126" s="30"/>
      <c r="C126" s="186" t="s">
        <v>253</v>
      </c>
      <c r="D126" s="186" t="s">
        <v>157</v>
      </c>
      <c r="E126" s="187" t="s">
        <v>1785</v>
      </c>
      <c r="F126" s="188" t="s">
        <v>1786</v>
      </c>
      <c r="G126" s="189" t="s">
        <v>169</v>
      </c>
      <c r="H126" s="190">
        <v>1</v>
      </c>
      <c r="I126" s="191"/>
      <c r="J126" s="191">
        <v>1029</v>
      </c>
      <c r="K126" s="192">
        <f>ROUND(P126*H126,2)</f>
        <v>1029</v>
      </c>
      <c r="L126" s="188" t="s">
        <v>161</v>
      </c>
      <c r="M126" s="32"/>
      <c r="N126" s="193" t="s">
        <v>1</v>
      </c>
      <c r="O126" s="194" t="s">
        <v>41</v>
      </c>
      <c r="P126" s="195">
        <f>I126+J126</f>
        <v>1029</v>
      </c>
      <c r="Q126" s="195">
        <f>ROUND(I126*H126,2)</f>
        <v>0</v>
      </c>
      <c r="R126" s="195">
        <f>ROUND(J126*H126,2)</f>
        <v>1029</v>
      </c>
      <c r="S126" s="55"/>
      <c r="T126" s="196">
        <f>S126*H126</f>
        <v>0</v>
      </c>
      <c r="U126" s="196">
        <v>0</v>
      </c>
      <c r="V126" s="196">
        <f>U126*H126</f>
        <v>0</v>
      </c>
      <c r="W126" s="196">
        <v>0</v>
      </c>
      <c r="X126" s="196">
        <f>W126*H126</f>
        <v>0</v>
      </c>
      <c r="Y126" s="197" t="s">
        <v>1</v>
      </c>
      <c r="AR126" s="12" t="s">
        <v>162</v>
      </c>
      <c r="AT126" s="12" t="s">
        <v>157</v>
      </c>
      <c r="AU126" s="12" t="s">
        <v>80</v>
      </c>
      <c r="AY126" s="12" t="s">
        <v>155</v>
      </c>
      <c r="BE126" s="99">
        <f>IF(O126="základní",K126,0)</f>
        <v>1029</v>
      </c>
      <c r="BF126" s="99">
        <f>IF(O126="snížená",K126,0)</f>
        <v>0</v>
      </c>
      <c r="BG126" s="99">
        <f>IF(O126="zákl. přenesená",K126,0)</f>
        <v>0</v>
      </c>
      <c r="BH126" s="99">
        <f>IF(O126="sníž. přenesená",K126,0)</f>
        <v>0</v>
      </c>
      <c r="BI126" s="99">
        <f>IF(O126="nulová",K126,0)</f>
        <v>0</v>
      </c>
      <c r="BJ126" s="12" t="s">
        <v>80</v>
      </c>
      <c r="BK126" s="99">
        <f>ROUND(P126*H126,2)</f>
        <v>1029</v>
      </c>
      <c r="BL126" s="12" t="s">
        <v>162</v>
      </c>
      <c r="BM126" s="12" t="s">
        <v>1787</v>
      </c>
    </row>
    <row r="127" spans="2:65" s="1" customFormat="1">
      <c r="B127" s="30"/>
      <c r="C127" s="31"/>
      <c r="D127" s="198" t="s">
        <v>164</v>
      </c>
      <c r="E127" s="31"/>
      <c r="F127" s="199" t="s">
        <v>1788</v>
      </c>
      <c r="G127" s="31"/>
      <c r="H127" s="31"/>
      <c r="I127" s="112"/>
      <c r="J127" s="112"/>
      <c r="K127" s="31"/>
      <c r="L127" s="31"/>
      <c r="M127" s="32"/>
      <c r="N127" s="200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6"/>
      <c r="AT127" s="12" t="s">
        <v>164</v>
      </c>
      <c r="AU127" s="12" t="s">
        <v>80</v>
      </c>
    </row>
    <row r="128" spans="2:65" s="1" customFormat="1" ht="22.5" customHeight="1">
      <c r="B128" s="30"/>
      <c r="C128" s="186" t="s">
        <v>156</v>
      </c>
      <c r="D128" s="186" t="s">
        <v>157</v>
      </c>
      <c r="E128" s="187" t="s">
        <v>1789</v>
      </c>
      <c r="F128" s="188" t="s">
        <v>1790</v>
      </c>
      <c r="G128" s="189" t="s">
        <v>169</v>
      </c>
      <c r="H128" s="190">
        <v>1</v>
      </c>
      <c r="I128" s="191"/>
      <c r="J128" s="191">
        <v>2068</v>
      </c>
      <c r="K128" s="192">
        <f>ROUND(P128*H128,2)</f>
        <v>2068</v>
      </c>
      <c r="L128" s="188" t="s">
        <v>161</v>
      </c>
      <c r="M128" s="32"/>
      <c r="N128" s="193" t="s">
        <v>1</v>
      </c>
      <c r="O128" s="194" t="s">
        <v>41</v>
      </c>
      <c r="P128" s="195">
        <f>I128+J128</f>
        <v>2068</v>
      </c>
      <c r="Q128" s="195">
        <f>ROUND(I128*H128,2)</f>
        <v>0</v>
      </c>
      <c r="R128" s="195">
        <f>ROUND(J128*H128,2)</f>
        <v>2068</v>
      </c>
      <c r="S128" s="55"/>
      <c r="T128" s="196">
        <f>S128*H128</f>
        <v>0</v>
      </c>
      <c r="U128" s="196">
        <v>0</v>
      </c>
      <c r="V128" s="196">
        <f>U128*H128</f>
        <v>0</v>
      </c>
      <c r="W128" s="196">
        <v>0</v>
      </c>
      <c r="X128" s="196">
        <f>W128*H128</f>
        <v>0</v>
      </c>
      <c r="Y128" s="197" t="s">
        <v>1</v>
      </c>
      <c r="AR128" s="12" t="s">
        <v>162</v>
      </c>
      <c r="AT128" s="12" t="s">
        <v>157</v>
      </c>
      <c r="AU128" s="12" t="s">
        <v>80</v>
      </c>
      <c r="AY128" s="12" t="s">
        <v>155</v>
      </c>
      <c r="BE128" s="99">
        <f>IF(O128="základní",K128,0)</f>
        <v>2068</v>
      </c>
      <c r="BF128" s="99">
        <f>IF(O128="snížená",K128,0)</f>
        <v>0</v>
      </c>
      <c r="BG128" s="99">
        <f>IF(O128="zákl. přenesená",K128,0)</f>
        <v>0</v>
      </c>
      <c r="BH128" s="99">
        <f>IF(O128="sníž. přenesená",K128,0)</f>
        <v>0</v>
      </c>
      <c r="BI128" s="99">
        <f>IF(O128="nulová",K128,0)</f>
        <v>0</v>
      </c>
      <c r="BJ128" s="12" t="s">
        <v>80</v>
      </c>
      <c r="BK128" s="99">
        <f>ROUND(P128*H128,2)</f>
        <v>2068</v>
      </c>
      <c r="BL128" s="12" t="s">
        <v>162</v>
      </c>
      <c r="BM128" s="12" t="s">
        <v>1791</v>
      </c>
    </row>
    <row r="129" spans="2:65" s="1" customFormat="1">
      <c r="B129" s="30"/>
      <c r="C129" s="31"/>
      <c r="D129" s="198" t="s">
        <v>164</v>
      </c>
      <c r="E129" s="31"/>
      <c r="F129" s="199" t="s">
        <v>1792</v>
      </c>
      <c r="G129" s="31"/>
      <c r="H129" s="31"/>
      <c r="I129" s="112"/>
      <c r="J129" s="112"/>
      <c r="K129" s="31"/>
      <c r="L129" s="31"/>
      <c r="M129" s="32"/>
      <c r="N129" s="200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6"/>
      <c r="AT129" s="12" t="s">
        <v>164</v>
      </c>
      <c r="AU129" s="12" t="s">
        <v>80</v>
      </c>
    </row>
    <row r="130" spans="2:65" s="1" customFormat="1" ht="22.5" customHeight="1">
      <c r="B130" s="30"/>
      <c r="C130" s="186" t="s">
        <v>166</v>
      </c>
      <c r="D130" s="186" t="s">
        <v>157</v>
      </c>
      <c r="E130" s="187" t="s">
        <v>1793</v>
      </c>
      <c r="F130" s="188" t="s">
        <v>1794</v>
      </c>
      <c r="G130" s="189" t="s">
        <v>169</v>
      </c>
      <c r="H130" s="190">
        <v>1</v>
      </c>
      <c r="I130" s="191"/>
      <c r="J130" s="191">
        <v>2568</v>
      </c>
      <c r="K130" s="192">
        <f>ROUND(P130*H130,2)</f>
        <v>2568</v>
      </c>
      <c r="L130" s="188" t="s">
        <v>161</v>
      </c>
      <c r="M130" s="32"/>
      <c r="N130" s="193" t="s">
        <v>1</v>
      </c>
      <c r="O130" s="194" t="s">
        <v>41</v>
      </c>
      <c r="P130" s="195">
        <f>I130+J130</f>
        <v>2568</v>
      </c>
      <c r="Q130" s="195">
        <f>ROUND(I130*H130,2)</f>
        <v>0</v>
      </c>
      <c r="R130" s="195">
        <f>ROUND(J130*H130,2)</f>
        <v>2568</v>
      </c>
      <c r="S130" s="55"/>
      <c r="T130" s="196">
        <f>S130*H130</f>
        <v>0</v>
      </c>
      <c r="U130" s="196">
        <v>0</v>
      </c>
      <c r="V130" s="196">
        <f>U130*H130</f>
        <v>0</v>
      </c>
      <c r="W130" s="196">
        <v>0</v>
      </c>
      <c r="X130" s="196">
        <f>W130*H130</f>
        <v>0</v>
      </c>
      <c r="Y130" s="197" t="s">
        <v>1</v>
      </c>
      <c r="AR130" s="12" t="s">
        <v>162</v>
      </c>
      <c r="AT130" s="12" t="s">
        <v>157</v>
      </c>
      <c r="AU130" s="12" t="s">
        <v>80</v>
      </c>
      <c r="AY130" s="12" t="s">
        <v>155</v>
      </c>
      <c r="BE130" s="99">
        <f>IF(O130="základní",K130,0)</f>
        <v>2568</v>
      </c>
      <c r="BF130" s="99">
        <f>IF(O130="snížená",K130,0)</f>
        <v>0</v>
      </c>
      <c r="BG130" s="99">
        <f>IF(O130="zákl. přenesená",K130,0)</f>
        <v>0</v>
      </c>
      <c r="BH130" s="99">
        <f>IF(O130="sníž. přenesená",K130,0)</f>
        <v>0</v>
      </c>
      <c r="BI130" s="99">
        <f>IF(O130="nulová",K130,0)</f>
        <v>0</v>
      </c>
      <c r="BJ130" s="12" t="s">
        <v>80</v>
      </c>
      <c r="BK130" s="99">
        <f>ROUND(P130*H130,2)</f>
        <v>2568</v>
      </c>
      <c r="BL130" s="12" t="s">
        <v>162</v>
      </c>
      <c r="BM130" s="12" t="s">
        <v>1795</v>
      </c>
    </row>
    <row r="131" spans="2:65" s="1" customFormat="1">
      <c r="B131" s="30"/>
      <c r="C131" s="31"/>
      <c r="D131" s="198" t="s">
        <v>164</v>
      </c>
      <c r="E131" s="31"/>
      <c r="F131" s="199" t="s">
        <v>1796</v>
      </c>
      <c r="G131" s="31"/>
      <c r="H131" s="31"/>
      <c r="I131" s="112"/>
      <c r="J131" s="112"/>
      <c r="K131" s="31"/>
      <c r="L131" s="31"/>
      <c r="M131" s="32"/>
      <c r="N131" s="200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6"/>
      <c r="AT131" s="12" t="s">
        <v>164</v>
      </c>
      <c r="AU131" s="12" t="s">
        <v>80</v>
      </c>
    </row>
    <row r="132" spans="2:65" s="1" customFormat="1" ht="22.5" customHeight="1">
      <c r="B132" s="30"/>
      <c r="C132" s="186" t="s">
        <v>172</v>
      </c>
      <c r="D132" s="186" t="s">
        <v>157</v>
      </c>
      <c r="E132" s="187" t="s">
        <v>1797</v>
      </c>
      <c r="F132" s="188" t="s">
        <v>1798</v>
      </c>
      <c r="G132" s="189" t="s">
        <v>169</v>
      </c>
      <c r="H132" s="190">
        <v>1</v>
      </c>
      <c r="I132" s="191"/>
      <c r="J132" s="191">
        <v>1235</v>
      </c>
      <c r="K132" s="192">
        <f>ROUND(P132*H132,2)</f>
        <v>1235</v>
      </c>
      <c r="L132" s="188" t="s">
        <v>161</v>
      </c>
      <c r="M132" s="32"/>
      <c r="N132" s="193" t="s">
        <v>1</v>
      </c>
      <c r="O132" s="194" t="s">
        <v>41</v>
      </c>
      <c r="P132" s="195">
        <f>I132+J132</f>
        <v>1235</v>
      </c>
      <c r="Q132" s="195">
        <f>ROUND(I132*H132,2)</f>
        <v>0</v>
      </c>
      <c r="R132" s="195">
        <f>ROUND(J132*H132,2)</f>
        <v>1235</v>
      </c>
      <c r="S132" s="55"/>
      <c r="T132" s="196">
        <f>S132*H132</f>
        <v>0</v>
      </c>
      <c r="U132" s="196">
        <v>0</v>
      </c>
      <c r="V132" s="196">
        <f>U132*H132</f>
        <v>0</v>
      </c>
      <c r="W132" s="196">
        <v>0</v>
      </c>
      <c r="X132" s="196">
        <f>W132*H132</f>
        <v>0</v>
      </c>
      <c r="Y132" s="197" t="s">
        <v>1</v>
      </c>
      <c r="AR132" s="12" t="s">
        <v>162</v>
      </c>
      <c r="AT132" s="12" t="s">
        <v>157</v>
      </c>
      <c r="AU132" s="12" t="s">
        <v>80</v>
      </c>
      <c r="AY132" s="12" t="s">
        <v>155</v>
      </c>
      <c r="BE132" s="99">
        <f>IF(O132="základní",K132,0)</f>
        <v>1235</v>
      </c>
      <c r="BF132" s="99">
        <f>IF(O132="snížená",K132,0)</f>
        <v>0</v>
      </c>
      <c r="BG132" s="99">
        <f>IF(O132="zákl. přenesená",K132,0)</f>
        <v>0</v>
      </c>
      <c r="BH132" s="99">
        <f>IF(O132="sníž. přenesená",K132,0)</f>
        <v>0</v>
      </c>
      <c r="BI132" s="99">
        <f>IF(O132="nulová",K132,0)</f>
        <v>0</v>
      </c>
      <c r="BJ132" s="12" t="s">
        <v>80</v>
      </c>
      <c r="BK132" s="99">
        <f>ROUND(P132*H132,2)</f>
        <v>1235</v>
      </c>
      <c r="BL132" s="12" t="s">
        <v>162</v>
      </c>
      <c r="BM132" s="12" t="s">
        <v>1799</v>
      </c>
    </row>
    <row r="133" spans="2:65" s="1" customFormat="1" ht="19.2">
      <c r="B133" s="30"/>
      <c r="C133" s="31"/>
      <c r="D133" s="198" t="s">
        <v>164</v>
      </c>
      <c r="E133" s="31"/>
      <c r="F133" s="199" t="s">
        <v>1800</v>
      </c>
      <c r="G133" s="31"/>
      <c r="H133" s="31"/>
      <c r="I133" s="112"/>
      <c r="J133" s="112"/>
      <c r="K133" s="31"/>
      <c r="L133" s="31"/>
      <c r="M133" s="32"/>
      <c r="N133" s="200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6"/>
      <c r="AT133" s="12" t="s">
        <v>164</v>
      </c>
      <c r="AU133" s="12" t="s">
        <v>80</v>
      </c>
    </row>
    <row r="134" spans="2:65" s="1" customFormat="1" ht="22.5" customHeight="1">
      <c r="B134" s="30"/>
      <c r="C134" s="186" t="s">
        <v>177</v>
      </c>
      <c r="D134" s="186" t="s">
        <v>157</v>
      </c>
      <c r="E134" s="187" t="s">
        <v>1801</v>
      </c>
      <c r="F134" s="188" t="s">
        <v>1802</v>
      </c>
      <c r="G134" s="189" t="s">
        <v>160</v>
      </c>
      <c r="H134" s="190">
        <v>1</v>
      </c>
      <c r="I134" s="191"/>
      <c r="J134" s="191">
        <v>7085</v>
      </c>
      <c r="K134" s="192">
        <f>ROUND(P134*H134,2)</f>
        <v>7085</v>
      </c>
      <c r="L134" s="188" t="s">
        <v>161</v>
      </c>
      <c r="M134" s="32"/>
      <c r="N134" s="193" t="s">
        <v>1</v>
      </c>
      <c r="O134" s="194" t="s">
        <v>41</v>
      </c>
      <c r="P134" s="195">
        <f>I134+J134</f>
        <v>7085</v>
      </c>
      <c r="Q134" s="195">
        <f>ROUND(I134*H134,2)</f>
        <v>0</v>
      </c>
      <c r="R134" s="195">
        <f>ROUND(J134*H134,2)</f>
        <v>7085</v>
      </c>
      <c r="S134" s="55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6">
        <f>W134*H134</f>
        <v>0</v>
      </c>
      <c r="Y134" s="197" t="s">
        <v>1</v>
      </c>
      <c r="AR134" s="12" t="s">
        <v>162</v>
      </c>
      <c r="AT134" s="12" t="s">
        <v>157</v>
      </c>
      <c r="AU134" s="12" t="s">
        <v>80</v>
      </c>
      <c r="AY134" s="12" t="s">
        <v>155</v>
      </c>
      <c r="BE134" s="99">
        <f>IF(O134="základní",K134,0)</f>
        <v>7085</v>
      </c>
      <c r="BF134" s="99">
        <f>IF(O134="snížená",K134,0)</f>
        <v>0</v>
      </c>
      <c r="BG134" s="99">
        <f>IF(O134="zákl. přenesená",K134,0)</f>
        <v>0</v>
      </c>
      <c r="BH134" s="99">
        <f>IF(O134="sníž. přenesená",K134,0)</f>
        <v>0</v>
      </c>
      <c r="BI134" s="99">
        <f>IF(O134="nulová",K134,0)</f>
        <v>0</v>
      </c>
      <c r="BJ134" s="12" t="s">
        <v>80</v>
      </c>
      <c r="BK134" s="99">
        <f>ROUND(P134*H134,2)</f>
        <v>7085</v>
      </c>
      <c r="BL134" s="12" t="s">
        <v>162</v>
      </c>
      <c r="BM134" s="12" t="s">
        <v>1803</v>
      </c>
    </row>
    <row r="135" spans="2:65" s="1" customFormat="1">
      <c r="B135" s="30"/>
      <c r="C135" s="31"/>
      <c r="D135" s="198" t="s">
        <v>164</v>
      </c>
      <c r="E135" s="31"/>
      <c r="F135" s="199" t="s">
        <v>1804</v>
      </c>
      <c r="G135" s="31"/>
      <c r="H135" s="31"/>
      <c r="I135" s="112"/>
      <c r="J135" s="112"/>
      <c r="K135" s="31"/>
      <c r="L135" s="31"/>
      <c r="M135" s="32"/>
      <c r="N135" s="200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6"/>
      <c r="AT135" s="12" t="s">
        <v>164</v>
      </c>
      <c r="AU135" s="12" t="s">
        <v>80</v>
      </c>
    </row>
    <row r="136" spans="2:65" s="1" customFormat="1" ht="22.5" customHeight="1">
      <c r="B136" s="30"/>
      <c r="C136" s="186" t="s">
        <v>8</v>
      </c>
      <c r="D136" s="186" t="s">
        <v>157</v>
      </c>
      <c r="E136" s="187" t="s">
        <v>1805</v>
      </c>
      <c r="F136" s="188" t="s">
        <v>1806</v>
      </c>
      <c r="G136" s="189" t="s">
        <v>169</v>
      </c>
      <c r="H136" s="190">
        <v>1</v>
      </c>
      <c r="I136" s="191"/>
      <c r="J136" s="191">
        <v>3548</v>
      </c>
      <c r="K136" s="192">
        <f>ROUND(P136*H136,2)</f>
        <v>3548</v>
      </c>
      <c r="L136" s="188" t="s">
        <v>161</v>
      </c>
      <c r="M136" s="32"/>
      <c r="N136" s="193" t="s">
        <v>1</v>
      </c>
      <c r="O136" s="194" t="s">
        <v>41</v>
      </c>
      <c r="P136" s="195">
        <f>I136+J136</f>
        <v>3548</v>
      </c>
      <c r="Q136" s="195">
        <f>ROUND(I136*H136,2)</f>
        <v>0</v>
      </c>
      <c r="R136" s="195">
        <f>ROUND(J136*H136,2)</f>
        <v>3548</v>
      </c>
      <c r="S136" s="55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6">
        <f>W136*H136</f>
        <v>0</v>
      </c>
      <c r="Y136" s="197" t="s">
        <v>1</v>
      </c>
      <c r="AR136" s="12" t="s">
        <v>162</v>
      </c>
      <c r="AT136" s="12" t="s">
        <v>157</v>
      </c>
      <c r="AU136" s="12" t="s">
        <v>80</v>
      </c>
      <c r="AY136" s="12" t="s">
        <v>155</v>
      </c>
      <c r="BE136" s="99">
        <f>IF(O136="základní",K136,0)</f>
        <v>3548</v>
      </c>
      <c r="BF136" s="99">
        <f>IF(O136="snížená",K136,0)</f>
        <v>0</v>
      </c>
      <c r="BG136" s="99">
        <f>IF(O136="zákl. přenesená",K136,0)</f>
        <v>0</v>
      </c>
      <c r="BH136" s="99">
        <f>IF(O136="sníž. přenesená",K136,0)</f>
        <v>0</v>
      </c>
      <c r="BI136" s="99">
        <f>IF(O136="nulová",K136,0)</f>
        <v>0</v>
      </c>
      <c r="BJ136" s="12" t="s">
        <v>80</v>
      </c>
      <c r="BK136" s="99">
        <f>ROUND(P136*H136,2)</f>
        <v>3548</v>
      </c>
      <c r="BL136" s="12" t="s">
        <v>162</v>
      </c>
      <c r="BM136" s="12" t="s">
        <v>1807</v>
      </c>
    </row>
    <row r="137" spans="2:65" s="1" customFormat="1">
      <c r="B137" s="30"/>
      <c r="C137" s="31"/>
      <c r="D137" s="198" t="s">
        <v>164</v>
      </c>
      <c r="E137" s="31"/>
      <c r="F137" s="199" t="s">
        <v>1808</v>
      </c>
      <c r="G137" s="31"/>
      <c r="H137" s="31"/>
      <c r="I137" s="112"/>
      <c r="J137" s="112"/>
      <c r="K137" s="31"/>
      <c r="L137" s="31"/>
      <c r="M137" s="32"/>
      <c r="N137" s="200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6"/>
      <c r="AT137" s="12" t="s">
        <v>164</v>
      </c>
      <c r="AU137" s="12" t="s">
        <v>80</v>
      </c>
    </row>
    <row r="138" spans="2:65" s="1" customFormat="1" ht="22.5" customHeight="1">
      <c r="B138" s="30"/>
      <c r="C138" s="186" t="s">
        <v>352</v>
      </c>
      <c r="D138" s="186" t="s">
        <v>157</v>
      </c>
      <c r="E138" s="187" t="s">
        <v>1809</v>
      </c>
      <c r="F138" s="188" t="s">
        <v>1810</v>
      </c>
      <c r="G138" s="189" t="s">
        <v>169</v>
      </c>
      <c r="H138" s="190">
        <v>1</v>
      </c>
      <c r="I138" s="191"/>
      <c r="J138" s="191">
        <v>74872</v>
      </c>
      <c r="K138" s="192">
        <f>ROUND(P138*H138,2)</f>
        <v>74872</v>
      </c>
      <c r="L138" s="188" t="s">
        <v>161</v>
      </c>
      <c r="M138" s="32"/>
      <c r="N138" s="193" t="s">
        <v>1</v>
      </c>
      <c r="O138" s="194" t="s">
        <v>41</v>
      </c>
      <c r="P138" s="195">
        <f>I138+J138</f>
        <v>74872</v>
      </c>
      <c r="Q138" s="195">
        <f>ROUND(I138*H138,2)</f>
        <v>0</v>
      </c>
      <c r="R138" s="195">
        <f>ROUND(J138*H138,2)</f>
        <v>74872</v>
      </c>
      <c r="S138" s="55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6">
        <f>W138*H138</f>
        <v>0</v>
      </c>
      <c r="Y138" s="197" t="s">
        <v>1</v>
      </c>
      <c r="AR138" s="12" t="s">
        <v>162</v>
      </c>
      <c r="AT138" s="12" t="s">
        <v>157</v>
      </c>
      <c r="AU138" s="12" t="s">
        <v>80</v>
      </c>
      <c r="AY138" s="12" t="s">
        <v>155</v>
      </c>
      <c r="BE138" s="99">
        <f>IF(O138="základní",K138,0)</f>
        <v>74872</v>
      </c>
      <c r="BF138" s="99">
        <f>IF(O138="snížená",K138,0)</f>
        <v>0</v>
      </c>
      <c r="BG138" s="99">
        <f>IF(O138="zákl. přenesená",K138,0)</f>
        <v>0</v>
      </c>
      <c r="BH138" s="99">
        <f>IF(O138="sníž. přenesená",K138,0)</f>
        <v>0</v>
      </c>
      <c r="BI138" s="99">
        <f>IF(O138="nulová",K138,0)</f>
        <v>0</v>
      </c>
      <c r="BJ138" s="12" t="s">
        <v>80</v>
      </c>
      <c r="BK138" s="99">
        <f>ROUND(P138*H138,2)</f>
        <v>74872</v>
      </c>
      <c r="BL138" s="12" t="s">
        <v>162</v>
      </c>
      <c r="BM138" s="12" t="s">
        <v>1811</v>
      </c>
    </row>
    <row r="139" spans="2:65" s="1" customFormat="1" ht="19.2">
      <c r="B139" s="30"/>
      <c r="C139" s="31"/>
      <c r="D139" s="198" t="s">
        <v>164</v>
      </c>
      <c r="E139" s="31"/>
      <c r="F139" s="199" t="s">
        <v>1812</v>
      </c>
      <c r="G139" s="31"/>
      <c r="H139" s="31"/>
      <c r="I139" s="112"/>
      <c r="J139" s="112"/>
      <c r="K139" s="31"/>
      <c r="L139" s="31"/>
      <c r="M139" s="32"/>
      <c r="N139" s="200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6"/>
      <c r="AT139" s="12" t="s">
        <v>164</v>
      </c>
      <c r="AU139" s="12" t="s">
        <v>80</v>
      </c>
    </row>
    <row r="140" spans="2:65" s="1" customFormat="1" ht="22.5" customHeight="1">
      <c r="B140" s="30"/>
      <c r="C140" s="186" t="s">
        <v>356</v>
      </c>
      <c r="D140" s="186" t="s">
        <v>157</v>
      </c>
      <c r="E140" s="187" t="s">
        <v>1813</v>
      </c>
      <c r="F140" s="188" t="s">
        <v>1814</v>
      </c>
      <c r="G140" s="189" t="s">
        <v>169</v>
      </c>
      <c r="H140" s="190">
        <v>1</v>
      </c>
      <c r="I140" s="191"/>
      <c r="J140" s="191">
        <v>536</v>
      </c>
      <c r="K140" s="192">
        <f>ROUND(P140*H140,2)</f>
        <v>536</v>
      </c>
      <c r="L140" s="188" t="s">
        <v>161</v>
      </c>
      <c r="M140" s="32"/>
      <c r="N140" s="193" t="s">
        <v>1</v>
      </c>
      <c r="O140" s="194" t="s">
        <v>41</v>
      </c>
      <c r="P140" s="195">
        <f>I140+J140</f>
        <v>536</v>
      </c>
      <c r="Q140" s="195">
        <f>ROUND(I140*H140,2)</f>
        <v>0</v>
      </c>
      <c r="R140" s="195">
        <f>ROUND(J140*H140,2)</f>
        <v>536</v>
      </c>
      <c r="S140" s="55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6">
        <f>W140*H140</f>
        <v>0</v>
      </c>
      <c r="Y140" s="197" t="s">
        <v>1</v>
      </c>
      <c r="AR140" s="12" t="s">
        <v>162</v>
      </c>
      <c r="AT140" s="12" t="s">
        <v>157</v>
      </c>
      <c r="AU140" s="12" t="s">
        <v>80</v>
      </c>
      <c r="AY140" s="12" t="s">
        <v>155</v>
      </c>
      <c r="BE140" s="99">
        <f>IF(O140="základní",K140,0)</f>
        <v>536</v>
      </c>
      <c r="BF140" s="99">
        <f>IF(O140="snížená",K140,0)</f>
        <v>0</v>
      </c>
      <c r="BG140" s="99">
        <f>IF(O140="zákl. přenesená",K140,0)</f>
        <v>0</v>
      </c>
      <c r="BH140" s="99">
        <f>IF(O140="sníž. přenesená",K140,0)</f>
        <v>0</v>
      </c>
      <c r="BI140" s="99">
        <f>IF(O140="nulová",K140,0)</f>
        <v>0</v>
      </c>
      <c r="BJ140" s="12" t="s">
        <v>80</v>
      </c>
      <c r="BK140" s="99">
        <f>ROUND(P140*H140,2)</f>
        <v>536</v>
      </c>
      <c r="BL140" s="12" t="s">
        <v>162</v>
      </c>
      <c r="BM140" s="12" t="s">
        <v>1815</v>
      </c>
    </row>
    <row r="141" spans="2:65" s="1" customFormat="1">
      <c r="B141" s="30"/>
      <c r="C141" s="31"/>
      <c r="D141" s="198" t="s">
        <v>164</v>
      </c>
      <c r="E141" s="31"/>
      <c r="F141" s="199" t="s">
        <v>1814</v>
      </c>
      <c r="G141" s="31"/>
      <c r="H141" s="31"/>
      <c r="I141" s="112"/>
      <c r="J141" s="112"/>
      <c r="K141" s="31"/>
      <c r="L141" s="31"/>
      <c r="M141" s="32"/>
      <c r="N141" s="200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6"/>
      <c r="AT141" s="12" t="s">
        <v>164</v>
      </c>
      <c r="AU141" s="12" t="s">
        <v>80</v>
      </c>
    </row>
    <row r="142" spans="2:65" s="1" customFormat="1" ht="22.5" customHeight="1">
      <c r="B142" s="30"/>
      <c r="C142" s="186" t="s">
        <v>360</v>
      </c>
      <c r="D142" s="186" t="s">
        <v>157</v>
      </c>
      <c r="E142" s="187" t="s">
        <v>1816</v>
      </c>
      <c r="F142" s="188" t="s">
        <v>1817</v>
      </c>
      <c r="G142" s="189" t="s">
        <v>169</v>
      </c>
      <c r="H142" s="190">
        <v>1</v>
      </c>
      <c r="I142" s="191"/>
      <c r="J142" s="191">
        <v>413</v>
      </c>
      <c r="K142" s="192">
        <f>ROUND(P142*H142,2)</f>
        <v>413</v>
      </c>
      <c r="L142" s="188" t="s">
        <v>161</v>
      </c>
      <c r="M142" s="32"/>
      <c r="N142" s="193" t="s">
        <v>1</v>
      </c>
      <c r="O142" s="194" t="s">
        <v>41</v>
      </c>
      <c r="P142" s="195">
        <f>I142+J142</f>
        <v>413</v>
      </c>
      <c r="Q142" s="195">
        <f>ROUND(I142*H142,2)</f>
        <v>0</v>
      </c>
      <c r="R142" s="195">
        <f>ROUND(J142*H142,2)</f>
        <v>413</v>
      </c>
      <c r="S142" s="55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6">
        <f>W142*H142</f>
        <v>0</v>
      </c>
      <c r="Y142" s="197" t="s">
        <v>1</v>
      </c>
      <c r="AR142" s="12" t="s">
        <v>162</v>
      </c>
      <c r="AT142" s="12" t="s">
        <v>157</v>
      </c>
      <c r="AU142" s="12" t="s">
        <v>80</v>
      </c>
      <c r="AY142" s="12" t="s">
        <v>155</v>
      </c>
      <c r="BE142" s="99">
        <f>IF(O142="základní",K142,0)</f>
        <v>413</v>
      </c>
      <c r="BF142" s="99">
        <f>IF(O142="snížená",K142,0)</f>
        <v>0</v>
      </c>
      <c r="BG142" s="99">
        <f>IF(O142="zákl. přenesená",K142,0)</f>
        <v>0</v>
      </c>
      <c r="BH142" s="99">
        <f>IF(O142="sníž. přenesená",K142,0)</f>
        <v>0</v>
      </c>
      <c r="BI142" s="99">
        <f>IF(O142="nulová",K142,0)</f>
        <v>0</v>
      </c>
      <c r="BJ142" s="12" t="s">
        <v>80</v>
      </c>
      <c r="BK142" s="99">
        <f>ROUND(P142*H142,2)</f>
        <v>413</v>
      </c>
      <c r="BL142" s="12" t="s">
        <v>162</v>
      </c>
      <c r="BM142" s="12" t="s">
        <v>1818</v>
      </c>
    </row>
    <row r="143" spans="2:65" s="1" customFormat="1">
      <c r="B143" s="30"/>
      <c r="C143" s="31"/>
      <c r="D143" s="198" t="s">
        <v>164</v>
      </c>
      <c r="E143" s="31"/>
      <c r="F143" s="199" t="s">
        <v>1817</v>
      </c>
      <c r="G143" s="31"/>
      <c r="H143" s="31"/>
      <c r="I143" s="112"/>
      <c r="J143" s="112"/>
      <c r="K143" s="31"/>
      <c r="L143" s="31"/>
      <c r="M143" s="32"/>
      <c r="N143" s="200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6"/>
      <c r="AT143" s="12" t="s">
        <v>164</v>
      </c>
      <c r="AU143" s="12" t="s">
        <v>80</v>
      </c>
    </row>
    <row r="144" spans="2:65" s="1" customFormat="1" ht="22.5" customHeight="1">
      <c r="B144" s="30"/>
      <c r="C144" s="186" t="s">
        <v>364</v>
      </c>
      <c r="D144" s="186" t="s">
        <v>157</v>
      </c>
      <c r="E144" s="187" t="s">
        <v>1819</v>
      </c>
      <c r="F144" s="188" t="s">
        <v>1820</v>
      </c>
      <c r="G144" s="189" t="s">
        <v>169</v>
      </c>
      <c r="H144" s="190">
        <v>1</v>
      </c>
      <c r="I144" s="191"/>
      <c r="J144" s="191">
        <v>585</v>
      </c>
      <c r="K144" s="192">
        <f>ROUND(P144*H144,2)</f>
        <v>585</v>
      </c>
      <c r="L144" s="188" t="s">
        <v>161</v>
      </c>
      <c r="M144" s="32"/>
      <c r="N144" s="193" t="s">
        <v>1</v>
      </c>
      <c r="O144" s="194" t="s">
        <v>41</v>
      </c>
      <c r="P144" s="195">
        <f>I144+J144</f>
        <v>585</v>
      </c>
      <c r="Q144" s="195">
        <f>ROUND(I144*H144,2)</f>
        <v>0</v>
      </c>
      <c r="R144" s="195">
        <f>ROUND(J144*H144,2)</f>
        <v>585</v>
      </c>
      <c r="S144" s="55"/>
      <c r="T144" s="196">
        <f>S144*H144</f>
        <v>0</v>
      </c>
      <c r="U144" s="196">
        <v>0</v>
      </c>
      <c r="V144" s="196">
        <f>U144*H144</f>
        <v>0</v>
      </c>
      <c r="W144" s="196">
        <v>0</v>
      </c>
      <c r="X144" s="196">
        <f>W144*H144</f>
        <v>0</v>
      </c>
      <c r="Y144" s="197" t="s">
        <v>1</v>
      </c>
      <c r="AR144" s="12" t="s">
        <v>162</v>
      </c>
      <c r="AT144" s="12" t="s">
        <v>157</v>
      </c>
      <c r="AU144" s="12" t="s">
        <v>80</v>
      </c>
      <c r="AY144" s="12" t="s">
        <v>155</v>
      </c>
      <c r="BE144" s="99">
        <f>IF(O144="základní",K144,0)</f>
        <v>585</v>
      </c>
      <c r="BF144" s="99">
        <f>IF(O144="snížená",K144,0)</f>
        <v>0</v>
      </c>
      <c r="BG144" s="99">
        <f>IF(O144="zákl. přenesená",K144,0)</f>
        <v>0</v>
      </c>
      <c r="BH144" s="99">
        <f>IF(O144="sníž. přenesená",K144,0)</f>
        <v>0</v>
      </c>
      <c r="BI144" s="99">
        <f>IF(O144="nulová",K144,0)</f>
        <v>0</v>
      </c>
      <c r="BJ144" s="12" t="s">
        <v>80</v>
      </c>
      <c r="BK144" s="99">
        <f>ROUND(P144*H144,2)</f>
        <v>585</v>
      </c>
      <c r="BL144" s="12" t="s">
        <v>162</v>
      </c>
      <c r="BM144" s="12" t="s">
        <v>1821</v>
      </c>
    </row>
    <row r="145" spans="2:65" s="1" customFormat="1">
      <c r="B145" s="30"/>
      <c r="C145" s="31"/>
      <c r="D145" s="198" t="s">
        <v>164</v>
      </c>
      <c r="E145" s="31"/>
      <c r="F145" s="199" t="s">
        <v>1820</v>
      </c>
      <c r="G145" s="31"/>
      <c r="H145" s="31"/>
      <c r="I145" s="112"/>
      <c r="J145" s="112"/>
      <c r="K145" s="31"/>
      <c r="L145" s="31"/>
      <c r="M145" s="32"/>
      <c r="N145" s="200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6"/>
      <c r="AT145" s="12" t="s">
        <v>164</v>
      </c>
      <c r="AU145" s="12" t="s">
        <v>80</v>
      </c>
    </row>
    <row r="146" spans="2:65" s="1" customFormat="1" ht="22.5" customHeight="1">
      <c r="B146" s="30"/>
      <c r="C146" s="186" t="s">
        <v>368</v>
      </c>
      <c r="D146" s="186" t="s">
        <v>157</v>
      </c>
      <c r="E146" s="187" t="s">
        <v>1822</v>
      </c>
      <c r="F146" s="188" t="s">
        <v>1823</v>
      </c>
      <c r="G146" s="189" t="s">
        <v>169</v>
      </c>
      <c r="H146" s="190">
        <v>1</v>
      </c>
      <c r="I146" s="191"/>
      <c r="J146" s="191">
        <v>618</v>
      </c>
      <c r="K146" s="192">
        <f>ROUND(P146*H146,2)</f>
        <v>618</v>
      </c>
      <c r="L146" s="188" t="s">
        <v>161</v>
      </c>
      <c r="M146" s="32"/>
      <c r="N146" s="193" t="s">
        <v>1</v>
      </c>
      <c r="O146" s="194" t="s">
        <v>41</v>
      </c>
      <c r="P146" s="195">
        <f>I146+J146</f>
        <v>618</v>
      </c>
      <c r="Q146" s="195">
        <f>ROUND(I146*H146,2)</f>
        <v>0</v>
      </c>
      <c r="R146" s="195">
        <f>ROUND(J146*H146,2)</f>
        <v>618</v>
      </c>
      <c r="S146" s="55"/>
      <c r="T146" s="196">
        <f>S146*H146</f>
        <v>0</v>
      </c>
      <c r="U146" s="196">
        <v>0</v>
      </c>
      <c r="V146" s="196">
        <f>U146*H146</f>
        <v>0</v>
      </c>
      <c r="W146" s="196">
        <v>0</v>
      </c>
      <c r="X146" s="196">
        <f>W146*H146</f>
        <v>0</v>
      </c>
      <c r="Y146" s="197" t="s">
        <v>1</v>
      </c>
      <c r="AR146" s="12" t="s">
        <v>162</v>
      </c>
      <c r="AT146" s="12" t="s">
        <v>157</v>
      </c>
      <c r="AU146" s="12" t="s">
        <v>80</v>
      </c>
      <c r="AY146" s="12" t="s">
        <v>155</v>
      </c>
      <c r="BE146" s="99">
        <f>IF(O146="základní",K146,0)</f>
        <v>618</v>
      </c>
      <c r="BF146" s="99">
        <f>IF(O146="snížená",K146,0)</f>
        <v>0</v>
      </c>
      <c r="BG146" s="99">
        <f>IF(O146="zákl. přenesená",K146,0)</f>
        <v>0</v>
      </c>
      <c r="BH146" s="99">
        <f>IF(O146="sníž. přenesená",K146,0)</f>
        <v>0</v>
      </c>
      <c r="BI146" s="99">
        <f>IF(O146="nulová",K146,0)</f>
        <v>0</v>
      </c>
      <c r="BJ146" s="12" t="s">
        <v>80</v>
      </c>
      <c r="BK146" s="99">
        <f>ROUND(P146*H146,2)</f>
        <v>618</v>
      </c>
      <c r="BL146" s="12" t="s">
        <v>162</v>
      </c>
      <c r="BM146" s="12" t="s">
        <v>1824</v>
      </c>
    </row>
    <row r="147" spans="2:65" s="1" customFormat="1">
      <c r="B147" s="30"/>
      <c r="C147" s="31"/>
      <c r="D147" s="198" t="s">
        <v>164</v>
      </c>
      <c r="E147" s="31"/>
      <c r="F147" s="199" t="s">
        <v>1823</v>
      </c>
      <c r="G147" s="31"/>
      <c r="H147" s="31"/>
      <c r="I147" s="112"/>
      <c r="J147" s="112"/>
      <c r="K147" s="31"/>
      <c r="L147" s="31"/>
      <c r="M147" s="32"/>
      <c r="N147" s="200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6"/>
      <c r="AT147" s="12" t="s">
        <v>164</v>
      </c>
      <c r="AU147" s="12" t="s">
        <v>80</v>
      </c>
    </row>
    <row r="148" spans="2:65" s="1" customFormat="1" ht="22.5" customHeight="1">
      <c r="B148" s="30"/>
      <c r="C148" s="186" t="s">
        <v>372</v>
      </c>
      <c r="D148" s="186" t="s">
        <v>157</v>
      </c>
      <c r="E148" s="187" t="s">
        <v>1825</v>
      </c>
      <c r="F148" s="188" t="s">
        <v>1826</v>
      </c>
      <c r="G148" s="189" t="s">
        <v>169</v>
      </c>
      <c r="H148" s="190">
        <v>1</v>
      </c>
      <c r="I148" s="191"/>
      <c r="J148" s="191">
        <v>990</v>
      </c>
      <c r="K148" s="192">
        <f>ROUND(P148*H148,2)</f>
        <v>990</v>
      </c>
      <c r="L148" s="188" t="s">
        <v>161</v>
      </c>
      <c r="M148" s="32"/>
      <c r="N148" s="193" t="s">
        <v>1</v>
      </c>
      <c r="O148" s="194" t="s">
        <v>41</v>
      </c>
      <c r="P148" s="195">
        <f>I148+J148</f>
        <v>990</v>
      </c>
      <c r="Q148" s="195">
        <f>ROUND(I148*H148,2)</f>
        <v>0</v>
      </c>
      <c r="R148" s="195">
        <f>ROUND(J148*H148,2)</f>
        <v>990</v>
      </c>
      <c r="S148" s="55"/>
      <c r="T148" s="196">
        <f>S148*H148</f>
        <v>0</v>
      </c>
      <c r="U148" s="196">
        <v>0</v>
      </c>
      <c r="V148" s="196">
        <f>U148*H148</f>
        <v>0</v>
      </c>
      <c r="W148" s="196">
        <v>0</v>
      </c>
      <c r="X148" s="196">
        <f>W148*H148</f>
        <v>0</v>
      </c>
      <c r="Y148" s="197" t="s">
        <v>1</v>
      </c>
      <c r="AR148" s="12" t="s">
        <v>162</v>
      </c>
      <c r="AT148" s="12" t="s">
        <v>157</v>
      </c>
      <c r="AU148" s="12" t="s">
        <v>80</v>
      </c>
      <c r="AY148" s="12" t="s">
        <v>155</v>
      </c>
      <c r="BE148" s="99">
        <f>IF(O148="základní",K148,0)</f>
        <v>990</v>
      </c>
      <c r="BF148" s="99">
        <f>IF(O148="snížená",K148,0)</f>
        <v>0</v>
      </c>
      <c r="BG148" s="99">
        <f>IF(O148="zákl. přenesená",K148,0)</f>
        <v>0</v>
      </c>
      <c r="BH148" s="99">
        <f>IF(O148="sníž. přenesená",K148,0)</f>
        <v>0</v>
      </c>
      <c r="BI148" s="99">
        <f>IF(O148="nulová",K148,0)</f>
        <v>0</v>
      </c>
      <c r="BJ148" s="12" t="s">
        <v>80</v>
      </c>
      <c r="BK148" s="99">
        <f>ROUND(P148*H148,2)</f>
        <v>990</v>
      </c>
      <c r="BL148" s="12" t="s">
        <v>162</v>
      </c>
      <c r="BM148" s="12" t="s">
        <v>1827</v>
      </c>
    </row>
    <row r="149" spans="2:65" s="1" customFormat="1">
      <c r="B149" s="30"/>
      <c r="C149" s="31"/>
      <c r="D149" s="198" t="s">
        <v>164</v>
      </c>
      <c r="E149" s="31"/>
      <c r="F149" s="199" t="s">
        <v>1826</v>
      </c>
      <c r="G149" s="31"/>
      <c r="H149" s="31"/>
      <c r="I149" s="112"/>
      <c r="J149" s="112"/>
      <c r="K149" s="31"/>
      <c r="L149" s="31"/>
      <c r="M149" s="32"/>
      <c r="N149" s="200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6"/>
      <c r="AT149" s="12" t="s">
        <v>164</v>
      </c>
      <c r="AU149" s="12" t="s">
        <v>80</v>
      </c>
    </row>
    <row r="150" spans="2:65" s="1" customFormat="1" ht="22.5" customHeight="1">
      <c r="B150" s="30"/>
      <c r="C150" s="186" t="s">
        <v>376</v>
      </c>
      <c r="D150" s="186" t="s">
        <v>157</v>
      </c>
      <c r="E150" s="187" t="s">
        <v>1828</v>
      </c>
      <c r="F150" s="188" t="s">
        <v>1829</v>
      </c>
      <c r="G150" s="189" t="s">
        <v>169</v>
      </c>
      <c r="H150" s="190">
        <v>1</v>
      </c>
      <c r="I150" s="191"/>
      <c r="J150" s="191">
        <v>332</v>
      </c>
      <c r="K150" s="192">
        <f>ROUND(P150*H150,2)</f>
        <v>332</v>
      </c>
      <c r="L150" s="188" t="s">
        <v>161</v>
      </c>
      <c r="M150" s="32"/>
      <c r="N150" s="193" t="s">
        <v>1</v>
      </c>
      <c r="O150" s="194" t="s">
        <v>41</v>
      </c>
      <c r="P150" s="195">
        <f>I150+J150</f>
        <v>332</v>
      </c>
      <c r="Q150" s="195">
        <f>ROUND(I150*H150,2)</f>
        <v>0</v>
      </c>
      <c r="R150" s="195">
        <f>ROUND(J150*H150,2)</f>
        <v>332</v>
      </c>
      <c r="S150" s="55"/>
      <c r="T150" s="196">
        <f>S150*H150</f>
        <v>0</v>
      </c>
      <c r="U150" s="196">
        <v>0</v>
      </c>
      <c r="V150" s="196">
        <f>U150*H150</f>
        <v>0</v>
      </c>
      <c r="W150" s="196">
        <v>0</v>
      </c>
      <c r="X150" s="196">
        <f>W150*H150</f>
        <v>0</v>
      </c>
      <c r="Y150" s="197" t="s">
        <v>1</v>
      </c>
      <c r="AR150" s="12" t="s">
        <v>162</v>
      </c>
      <c r="AT150" s="12" t="s">
        <v>157</v>
      </c>
      <c r="AU150" s="12" t="s">
        <v>80</v>
      </c>
      <c r="AY150" s="12" t="s">
        <v>155</v>
      </c>
      <c r="BE150" s="99">
        <f>IF(O150="základní",K150,0)</f>
        <v>332</v>
      </c>
      <c r="BF150" s="99">
        <f>IF(O150="snížená",K150,0)</f>
        <v>0</v>
      </c>
      <c r="BG150" s="99">
        <f>IF(O150="zákl. přenesená",K150,0)</f>
        <v>0</v>
      </c>
      <c r="BH150" s="99">
        <f>IF(O150="sníž. přenesená",K150,0)</f>
        <v>0</v>
      </c>
      <c r="BI150" s="99">
        <f>IF(O150="nulová",K150,0)</f>
        <v>0</v>
      </c>
      <c r="BJ150" s="12" t="s">
        <v>80</v>
      </c>
      <c r="BK150" s="99">
        <f>ROUND(P150*H150,2)</f>
        <v>332</v>
      </c>
      <c r="BL150" s="12" t="s">
        <v>162</v>
      </c>
      <c r="BM150" s="12" t="s">
        <v>1830</v>
      </c>
    </row>
    <row r="151" spans="2:65" s="1" customFormat="1">
      <c r="B151" s="30"/>
      <c r="C151" s="31"/>
      <c r="D151" s="198" t="s">
        <v>164</v>
      </c>
      <c r="E151" s="31"/>
      <c r="F151" s="199" t="s">
        <v>1829</v>
      </c>
      <c r="G151" s="31"/>
      <c r="H151" s="31"/>
      <c r="I151" s="112"/>
      <c r="J151" s="112"/>
      <c r="K151" s="31"/>
      <c r="L151" s="31"/>
      <c r="M151" s="32"/>
      <c r="N151" s="200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6"/>
      <c r="AT151" s="12" t="s">
        <v>164</v>
      </c>
      <c r="AU151" s="12" t="s">
        <v>80</v>
      </c>
    </row>
    <row r="152" spans="2:65" s="1" customFormat="1" ht="22.5" customHeight="1">
      <c r="B152" s="30"/>
      <c r="C152" s="186" t="s">
        <v>380</v>
      </c>
      <c r="D152" s="186" t="s">
        <v>157</v>
      </c>
      <c r="E152" s="187" t="s">
        <v>1831</v>
      </c>
      <c r="F152" s="188" t="s">
        <v>1832</v>
      </c>
      <c r="G152" s="189" t="s">
        <v>169</v>
      </c>
      <c r="H152" s="190">
        <v>1</v>
      </c>
      <c r="I152" s="191"/>
      <c r="J152" s="191">
        <v>4792</v>
      </c>
      <c r="K152" s="192">
        <f>ROUND(P152*H152,2)</f>
        <v>4792</v>
      </c>
      <c r="L152" s="188" t="s">
        <v>161</v>
      </c>
      <c r="M152" s="32"/>
      <c r="N152" s="193" t="s">
        <v>1</v>
      </c>
      <c r="O152" s="194" t="s">
        <v>41</v>
      </c>
      <c r="P152" s="195">
        <f>I152+J152</f>
        <v>4792</v>
      </c>
      <c r="Q152" s="195">
        <f>ROUND(I152*H152,2)</f>
        <v>0</v>
      </c>
      <c r="R152" s="195">
        <f>ROUND(J152*H152,2)</f>
        <v>4792</v>
      </c>
      <c r="S152" s="55"/>
      <c r="T152" s="196">
        <f>S152*H152</f>
        <v>0</v>
      </c>
      <c r="U152" s="196">
        <v>0</v>
      </c>
      <c r="V152" s="196">
        <f>U152*H152</f>
        <v>0</v>
      </c>
      <c r="W152" s="196">
        <v>0</v>
      </c>
      <c r="X152" s="196">
        <f>W152*H152</f>
        <v>0</v>
      </c>
      <c r="Y152" s="197" t="s">
        <v>1</v>
      </c>
      <c r="AR152" s="12" t="s">
        <v>162</v>
      </c>
      <c r="AT152" s="12" t="s">
        <v>157</v>
      </c>
      <c r="AU152" s="12" t="s">
        <v>80</v>
      </c>
      <c r="AY152" s="12" t="s">
        <v>155</v>
      </c>
      <c r="BE152" s="99">
        <f>IF(O152="základní",K152,0)</f>
        <v>4792</v>
      </c>
      <c r="BF152" s="99">
        <f>IF(O152="snížená",K152,0)</f>
        <v>0</v>
      </c>
      <c r="BG152" s="99">
        <f>IF(O152="zákl. přenesená",K152,0)</f>
        <v>0</v>
      </c>
      <c r="BH152" s="99">
        <f>IF(O152="sníž. přenesená",K152,0)</f>
        <v>0</v>
      </c>
      <c r="BI152" s="99">
        <f>IF(O152="nulová",K152,0)</f>
        <v>0</v>
      </c>
      <c r="BJ152" s="12" t="s">
        <v>80</v>
      </c>
      <c r="BK152" s="99">
        <f>ROUND(P152*H152,2)</f>
        <v>4792</v>
      </c>
      <c r="BL152" s="12" t="s">
        <v>162</v>
      </c>
      <c r="BM152" s="12" t="s">
        <v>1833</v>
      </c>
    </row>
    <row r="153" spans="2:65" s="1" customFormat="1" ht="19.2">
      <c r="B153" s="30"/>
      <c r="C153" s="31"/>
      <c r="D153" s="198" t="s">
        <v>164</v>
      </c>
      <c r="E153" s="31"/>
      <c r="F153" s="199" t="s">
        <v>1834</v>
      </c>
      <c r="G153" s="31"/>
      <c r="H153" s="31"/>
      <c r="I153" s="112"/>
      <c r="J153" s="112"/>
      <c r="K153" s="31"/>
      <c r="L153" s="31"/>
      <c r="M153" s="32"/>
      <c r="N153" s="200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6"/>
      <c r="AT153" s="12" t="s">
        <v>164</v>
      </c>
      <c r="AU153" s="12" t="s">
        <v>80</v>
      </c>
    </row>
    <row r="154" spans="2:65" s="1" customFormat="1" ht="22.5" customHeight="1">
      <c r="B154" s="30"/>
      <c r="C154" s="186" t="s">
        <v>275</v>
      </c>
      <c r="D154" s="186" t="s">
        <v>157</v>
      </c>
      <c r="E154" s="187" t="s">
        <v>1835</v>
      </c>
      <c r="F154" s="188" t="s">
        <v>1836</v>
      </c>
      <c r="G154" s="189" t="s">
        <v>169</v>
      </c>
      <c r="H154" s="190">
        <v>1</v>
      </c>
      <c r="I154" s="191"/>
      <c r="J154" s="191">
        <v>10878</v>
      </c>
      <c r="K154" s="192">
        <f>ROUND(P154*H154,2)</f>
        <v>10878</v>
      </c>
      <c r="L154" s="188" t="s">
        <v>161</v>
      </c>
      <c r="M154" s="32"/>
      <c r="N154" s="193" t="s">
        <v>1</v>
      </c>
      <c r="O154" s="194" t="s">
        <v>41</v>
      </c>
      <c r="P154" s="195">
        <f>I154+J154</f>
        <v>10878</v>
      </c>
      <c r="Q154" s="195">
        <f>ROUND(I154*H154,2)</f>
        <v>0</v>
      </c>
      <c r="R154" s="195">
        <f>ROUND(J154*H154,2)</f>
        <v>10878</v>
      </c>
      <c r="S154" s="55"/>
      <c r="T154" s="196">
        <f>S154*H154</f>
        <v>0</v>
      </c>
      <c r="U154" s="196">
        <v>0</v>
      </c>
      <c r="V154" s="196">
        <f>U154*H154</f>
        <v>0</v>
      </c>
      <c r="W154" s="196">
        <v>0</v>
      </c>
      <c r="X154" s="196">
        <f>W154*H154</f>
        <v>0</v>
      </c>
      <c r="Y154" s="197" t="s">
        <v>1</v>
      </c>
      <c r="AR154" s="12" t="s">
        <v>162</v>
      </c>
      <c r="AT154" s="12" t="s">
        <v>157</v>
      </c>
      <c r="AU154" s="12" t="s">
        <v>80</v>
      </c>
      <c r="AY154" s="12" t="s">
        <v>155</v>
      </c>
      <c r="BE154" s="99">
        <f>IF(O154="základní",K154,0)</f>
        <v>10878</v>
      </c>
      <c r="BF154" s="99">
        <f>IF(O154="snížená",K154,0)</f>
        <v>0</v>
      </c>
      <c r="BG154" s="99">
        <f>IF(O154="zákl. přenesená",K154,0)</f>
        <v>0</v>
      </c>
      <c r="BH154" s="99">
        <f>IF(O154="sníž. přenesená",K154,0)</f>
        <v>0</v>
      </c>
      <c r="BI154" s="99">
        <f>IF(O154="nulová",K154,0)</f>
        <v>0</v>
      </c>
      <c r="BJ154" s="12" t="s">
        <v>80</v>
      </c>
      <c r="BK154" s="99">
        <f>ROUND(P154*H154,2)</f>
        <v>10878</v>
      </c>
      <c r="BL154" s="12" t="s">
        <v>162</v>
      </c>
      <c r="BM154" s="12" t="s">
        <v>1837</v>
      </c>
    </row>
    <row r="155" spans="2:65" s="1" customFormat="1" ht="28.8">
      <c r="B155" s="30"/>
      <c r="C155" s="31"/>
      <c r="D155" s="198" t="s">
        <v>164</v>
      </c>
      <c r="E155" s="31"/>
      <c r="F155" s="199" t="s">
        <v>1838</v>
      </c>
      <c r="G155" s="31"/>
      <c r="H155" s="31"/>
      <c r="I155" s="112"/>
      <c r="J155" s="112"/>
      <c r="K155" s="31"/>
      <c r="L155" s="31"/>
      <c r="M155" s="32"/>
      <c r="N155" s="200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6"/>
      <c r="AT155" s="12" t="s">
        <v>164</v>
      </c>
      <c r="AU155" s="12" t="s">
        <v>80</v>
      </c>
    </row>
    <row r="156" spans="2:65" s="1" customFormat="1" ht="22.5" customHeight="1">
      <c r="B156" s="30"/>
      <c r="C156" s="186" t="s">
        <v>387</v>
      </c>
      <c r="D156" s="186" t="s">
        <v>157</v>
      </c>
      <c r="E156" s="187" t="s">
        <v>1839</v>
      </c>
      <c r="F156" s="188" t="s">
        <v>1840</v>
      </c>
      <c r="G156" s="189" t="s">
        <v>169</v>
      </c>
      <c r="H156" s="190">
        <v>1</v>
      </c>
      <c r="I156" s="191"/>
      <c r="J156" s="191">
        <v>1029</v>
      </c>
      <c r="K156" s="192">
        <f>ROUND(P156*H156,2)</f>
        <v>1029</v>
      </c>
      <c r="L156" s="188" t="s">
        <v>161</v>
      </c>
      <c r="M156" s="32"/>
      <c r="N156" s="193" t="s">
        <v>1</v>
      </c>
      <c r="O156" s="194" t="s">
        <v>41</v>
      </c>
      <c r="P156" s="195">
        <f>I156+J156</f>
        <v>1029</v>
      </c>
      <c r="Q156" s="195">
        <f>ROUND(I156*H156,2)</f>
        <v>0</v>
      </c>
      <c r="R156" s="195">
        <f>ROUND(J156*H156,2)</f>
        <v>1029</v>
      </c>
      <c r="S156" s="55"/>
      <c r="T156" s="196">
        <f>S156*H156</f>
        <v>0</v>
      </c>
      <c r="U156" s="196">
        <v>0</v>
      </c>
      <c r="V156" s="196">
        <f>U156*H156</f>
        <v>0</v>
      </c>
      <c r="W156" s="196">
        <v>0</v>
      </c>
      <c r="X156" s="196">
        <f>W156*H156</f>
        <v>0</v>
      </c>
      <c r="Y156" s="197" t="s">
        <v>1</v>
      </c>
      <c r="AR156" s="12" t="s">
        <v>162</v>
      </c>
      <c r="AT156" s="12" t="s">
        <v>157</v>
      </c>
      <c r="AU156" s="12" t="s">
        <v>80</v>
      </c>
      <c r="AY156" s="12" t="s">
        <v>155</v>
      </c>
      <c r="BE156" s="99">
        <f>IF(O156="základní",K156,0)</f>
        <v>1029</v>
      </c>
      <c r="BF156" s="99">
        <f>IF(O156="snížená",K156,0)</f>
        <v>0</v>
      </c>
      <c r="BG156" s="99">
        <f>IF(O156="zákl. přenesená",K156,0)</f>
        <v>0</v>
      </c>
      <c r="BH156" s="99">
        <f>IF(O156="sníž. přenesená",K156,0)</f>
        <v>0</v>
      </c>
      <c r="BI156" s="99">
        <f>IF(O156="nulová",K156,0)</f>
        <v>0</v>
      </c>
      <c r="BJ156" s="12" t="s">
        <v>80</v>
      </c>
      <c r="BK156" s="99">
        <f>ROUND(P156*H156,2)</f>
        <v>1029</v>
      </c>
      <c r="BL156" s="12" t="s">
        <v>162</v>
      </c>
      <c r="BM156" s="12" t="s">
        <v>1841</v>
      </c>
    </row>
    <row r="157" spans="2:65" s="1" customFormat="1">
      <c r="B157" s="30"/>
      <c r="C157" s="31"/>
      <c r="D157" s="198" t="s">
        <v>164</v>
      </c>
      <c r="E157" s="31"/>
      <c r="F157" s="199" t="s">
        <v>1840</v>
      </c>
      <c r="G157" s="31"/>
      <c r="H157" s="31"/>
      <c r="I157" s="112"/>
      <c r="J157" s="112"/>
      <c r="K157" s="31"/>
      <c r="L157" s="31"/>
      <c r="M157" s="32"/>
      <c r="N157" s="200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6"/>
      <c r="AT157" s="12" t="s">
        <v>164</v>
      </c>
      <c r="AU157" s="12" t="s">
        <v>80</v>
      </c>
    </row>
    <row r="158" spans="2:65" s="1" customFormat="1" ht="22.5" customHeight="1">
      <c r="B158" s="30"/>
      <c r="C158" s="186" t="s">
        <v>391</v>
      </c>
      <c r="D158" s="186" t="s">
        <v>157</v>
      </c>
      <c r="E158" s="187" t="s">
        <v>1842</v>
      </c>
      <c r="F158" s="188" t="s">
        <v>1843</v>
      </c>
      <c r="G158" s="189" t="s">
        <v>169</v>
      </c>
      <c r="H158" s="190">
        <v>1</v>
      </c>
      <c r="I158" s="191"/>
      <c r="J158" s="191">
        <v>2362</v>
      </c>
      <c r="K158" s="192">
        <f>ROUND(P158*H158,2)</f>
        <v>2362</v>
      </c>
      <c r="L158" s="188" t="s">
        <v>161</v>
      </c>
      <c r="M158" s="32"/>
      <c r="N158" s="193" t="s">
        <v>1</v>
      </c>
      <c r="O158" s="194" t="s">
        <v>41</v>
      </c>
      <c r="P158" s="195">
        <f>I158+J158</f>
        <v>2362</v>
      </c>
      <c r="Q158" s="195">
        <f>ROUND(I158*H158,2)</f>
        <v>0</v>
      </c>
      <c r="R158" s="195">
        <f>ROUND(J158*H158,2)</f>
        <v>2362</v>
      </c>
      <c r="S158" s="55"/>
      <c r="T158" s="196">
        <f>S158*H158</f>
        <v>0</v>
      </c>
      <c r="U158" s="196">
        <v>0</v>
      </c>
      <c r="V158" s="196">
        <f>U158*H158</f>
        <v>0</v>
      </c>
      <c r="W158" s="196">
        <v>0</v>
      </c>
      <c r="X158" s="196">
        <f>W158*H158</f>
        <v>0</v>
      </c>
      <c r="Y158" s="197" t="s">
        <v>1</v>
      </c>
      <c r="AR158" s="12" t="s">
        <v>162</v>
      </c>
      <c r="AT158" s="12" t="s">
        <v>157</v>
      </c>
      <c r="AU158" s="12" t="s">
        <v>80</v>
      </c>
      <c r="AY158" s="12" t="s">
        <v>155</v>
      </c>
      <c r="BE158" s="99">
        <f>IF(O158="základní",K158,0)</f>
        <v>2362</v>
      </c>
      <c r="BF158" s="99">
        <f>IF(O158="snížená",K158,0)</f>
        <v>0</v>
      </c>
      <c r="BG158" s="99">
        <f>IF(O158="zákl. přenesená",K158,0)</f>
        <v>0</v>
      </c>
      <c r="BH158" s="99">
        <f>IF(O158="sníž. přenesená",K158,0)</f>
        <v>0</v>
      </c>
      <c r="BI158" s="99">
        <f>IF(O158="nulová",K158,0)</f>
        <v>0</v>
      </c>
      <c r="BJ158" s="12" t="s">
        <v>80</v>
      </c>
      <c r="BK158" s="99">
        <f>ROUND(P158*H158,2)</f>
        <v>2362</v>
      </c>
      <c r="BL158" s="12" t="s">
        <v>162</v>
      </c>
      <c r="BM158" s="12" t="s">
        <v>1844</v>
      </c>
    </row>
    <row r="159" spans="2:65" s="1" customFormat="1">
      <c r="B159" s="30"/>
      <c r="C159" s="31"/>
      <c r="D159" s="198" t="s">
        <v>164</v>
      </c>
      <c r="E159" s="31"/>
      <c r="F159" s="199" t="s">
        <v>1843</v>
      </c>
      <c r="G159" s="31"/>
      <c r="H159" s="31"/>
      <c r="I159" s="112"/>
      <c r="J159" s="112"/>
      <c r="K159" s="31"/>
      <c r="L159" s="31"/>
      <c r="M159" s="32"/>
      <c r="N159" s="200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6"/>
      <c r="AT159" s="12" t="s">
        <v>164</v>
      </c>
      <c r="AU159" s="12" t="s">
        <v>80</v>
      </c>
    </row>
    <row r="160" spans="2:65" s="1" customFormat="1" ht="22.5" customHeight="1">
      <c r="B160" s="30"/>
      <c r="C160" s="186" t="s">
        <v>395</v>
      </c>
      <c r="D160" s="186" t="s">
        <v>157</v>
      </c>
      <c r="E160" s="187" t="s">
        <v>1845</v>
      </c>
      <c r="F160" s="188" t="s">
        <v>1846</v>
      </c>
      <c r="G160" s="189" t="s">
        <v>169</v>
      </c>
      <c r="H160" s="190">
        <v>1</v>
      </c>
      <c r="I160" s="191"/>
      <c r="J160" s="191">
        <v>1176</v>
      </c>
      <c r="K160" s="192">
        <f>ROUND(P160*H160,2)</f>
        <v>1176</v>
      </c>
      <c r="L160" s="188" t="s">
        <v>161</v>
      </c>
      <c r="M160" s="32"/>
      <c r="N160" s="193" t="s">
        <v>1</v>
      </c>
      <c r="O160" s="194" t="s">
        <v>41</v>
      </c>
      <c r="P160" s="195">
        <f>I160+J160</f>
        <v>1176</v>
      </c>
      <c r="Q160" s="195">
        <f>ROUND(I160*H160,2)</f>
        <v>0</v>
      </c>
      <c r="R160" s="195">
        <f>ROUND(J160*H160,2)</f>
        <v>1176</v>
      </c>
      <c r="S160" s="55"/>
      <c r="T160" s="196">
        <f>S160*H160</f>
        <v>0</v>
      </c>
      <c r="U160" s="196">
        <v>0</v>
      </c>
      <c r="V160" s="196">
        <f>U160*H160</f>
        <v>0</v>
      </c>
      <c r="W160" s="196">
        <v>0</v>
      </c>
      <c r="X160" s="196">
        <f>W160*H160</f>
        <v>0</v>
      </c>
      <c r="Y160" s="197" t="s">
        <v>1</v>
      </c>
      <c r="AR160" s="12" t="s">
        <v>162</v>
      </c>
      <c r="AT160" s="12" t="s">
        <v>157</v>
      </c>
      <c r="AU160" s="12" t="s">
        <v>80</v>
      </c>
      <c r="AY160" s="12" t="s">
        <v>155</v>
      </c>
      <c r="BE160" s="99">
        <f>IF(O160="základní",K160,0)</f>
        <v>1176</v>
      </c>
      <c r="BF160" s="99">
        <f>IF(O160="snížená",K160,0)</f>
        <v>0</v>
      </c>
      <c r="BG160" s="99">
        <f>IF(O160="zákl. přenesená",K160,0)</f>
        <v>0</v>
      </c>
      <c r="BH160" s="99">
        <f>IF(O160="sníž. přenesená",K160,0)</f>
        <v>0</v>
      </c>
      <c r="BI160" s="99">
        <f>IF(O160="nulová",K160,0)</f>
        <v>0</v>
      </c>
      <c r="BJ160" s="12" t="s">
        <v>80</v>
      </c>
      <c r="BK160" s="99">
        <f>ROUND(P160*H160,2)</f>
        <v>1176</v>
      </c>
      <c r="BL160" s="12" t="s">
        <v>162</v>
      </c>
      <c r="BM160" s="12" t="s">
        <v>1847</v>
      </c>
    </row>
    <row r="161" spans="2:65" s="1" customFormat="1">
      <c r="B161" s="30"/>
      <c r="C161" s="31"/>
      <c r="D161" s="198" t="s">
        <v>164</v>
      </c>
      <c r="E161" s="31"/>
      <c r="F161" s="199" t="s">
        <v>1846</v>
      </c>
      <c r="G161" s="31"/>
      <c r="H161" s="31"/>
      <c r="I161" s="112"/>
      <c r="J161" s="112"/>
      <c r="K161" s="31"/>
      <c r="L161" s="31"/>
      <c r="M161" s="32"/>
      <c r="N161" s="200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6"/>
      <c r="AT161" s="12" t="s">
        <v>164</v>
      </c>
      <c r="AU161" s="12" t="s">
        <v>80</v>
      </c>
    </row>
    <row r="162" spans="2:65" s="1" customFormat="1" ht="22.5" customHeight="1">
      <c r="B162" s="30"/>
      <c r="C162" s="186" t="s">
        <v>399</v>
      </c>
      <c r="D162" s="186" t="s">
        <v>157</v>
      </c>
      <c r="E162" s="187" t="s">
        <v>1848</v>
      </c>
      <c r="F162" s="188" t="s">
        <v>1849</v>
      </c>
      <c r="G162" s="189" t="s">
        <v>169</v>
      </c>
      <c r="H162" s="190">
        <v>1</v>
      </c>
      <c r="I162" s="191"/>
      <c r="J162" s="191">
        <v>314</v>
      </c>
      <c r="K162" s="192">
        <f>ROUND(P162*H162,2)</f>
        <v>314</v>
      </c>
      <c r="L162" s="188" t="s">
        <v>161</v>
      </c>
      <c r="M162" s="32"/>
      <c r="N162" s="193" t="s">
        <v>1</v>
      </c>
      <c r="O162" s="194" t="s">
        <v>41</v>
      </c>
      <c r="P162" s="195">
        <f>I162+J162</f>
        <v>314</v>
      </c>
      <c r="Q162" s="195">
        <f>ROUND(I162*H162,2)</f>
        <v>0</v>
      </c>
      <c r="R162" s="195">
        <f>ROUND(J162*H162,2)</f>
        <v>314</v>
      </c>
      <c r="S162" s="55"/>
      <c r="T162" s="196">
        <f>S162*H162</f>
        <v>0</v>
      </c>
      <c r="U162" s="196">
        <v>0</v>
      </c>
      <c r="V162" s="196">
        <f>U162*H162</f>
        <v>0</v>
      </c>
      <c r="W162" s="196">
        <v>0</v>
      </c>
      <c r="X162" s="196">
        <f>W162*H162</f>
        <v>0</v>
      </c>
      <c r="Y162" s="197" t="s">
        <v>1</v>
      </c>
      <c r="AR162" s="12" t="s">
        <v>162</v>
      </c>
      <c r="AT162" s="12" t="s">
        <v>157</v>
      </c>
      <c r="AU162" s="12" t="s">
        <v>80</v>
      </c>
      <c r="AY162" s="12" t="s">
        <v>155</v>
      </c>
      <c r="BE162" s="99">
        <f>IF(O162="základní",K162,0)</f>
        <v>314</v>
      </c>
      <c r="BF162" s="99">
        <f>IF(O162="snížená",K162,0)</f>
        <v>0</v>
      </c>
      <c r="BG162" s="99">
        <f>IF(O162="zákl. přenesená",K162,0)</f>
        <v>0</v>
      </c>
      <c r="BH162" s="99">
        <f>IF(O162="sníž. přenesená",K162,0)</f>
        <v>0</v>
      </c>
      <c r="BI162" s="99">
        <f>IF(O162="nulová",K162,0)</f>
        <v>0</v>
      </c>
      <c r="BJ162" s="12" t="s">
        <v>80</v>
      </c>
      <c r="BK162" s="99">
        <f>ROUND(P162*H162,2)</f>
        <v>314</v>
      </c>
      <c r="BL162" s="12" t="s">
        <v>162</v>
      </c>
      <c r="BM162" s="12" t="s">
        <v>1850</v>
      </c>
    </row>
    <row r="163" spans="2:65" s="1" customFormat="1">
      <c r="B163" s="30"/>
      <c r="C163" s="31"/>
      <c r="D163" s="198" t="s">
        <v>164</v>
      </c>
      <c r="E163" s="31"/>
      <c r="F163" s="199" t="s">
        <v>1849</v>
      </c>
      <c r="G163" s="31"/>
      <c r="H163" s="31"/>
      <c r="I163" s="112"/>
      <c r="J163" s="112"/>
      <c r="K163" s="31"/>
      <c r="L163" s="31"/>
      <c r="M163" s="32"/>
      <c r="N163" s="200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6"/>
      <c r="AT163" s="12" t="s">
        <v>164</v>
      </c>
      <c r="AU163" s="12" t="s">
        <v>80</v>
      </c>
    </row>
    <row r="164" spans="2:65" s="1" customFormat="1" ht="22.5" customHeight="1">
      <c r="B164" s="30"/>
      <c r="C164" s="186" t="s">
        <v>403</v>
      </c>
      <c r="D164" s="186" t="s">
        <v>157</v>
      </c>
      <c r="E164" s="187" t="s">
        <v>1851</v>
      </c>
      <c r="F164" s="188" t="s">
        <v>1852</v>
      </c>
      <c r="G164" s="189" t="s">
        <v>169</v>
      </c>
      <c r="H164" s="190">
        <v>1</v>
      </c>
      <c r="I164" s="191"/>
      <c r="J164" s="191">
        <v>702</v>
      </c>
      <c r="K164" s="192">
        <f>ROUND(P164*H164,2)</f>
        <v>702</v>
      </c>
      <c r="L164" s="188" t="s">
        <v>161</v>
      </c>
      <c r="M164" s="32"/>
      <c r="N164" s="193" t="s">
        <v>1</v>
      </c>
      <c r="O164" s="194" t="s">
        <v>41</v>
      </c>
      <c r="P164" s="195">
        <f>I164+J164</f>
        <v>702</v>
      </c>
      <c r="Q164" s="195">
        <f>ROUND(I164*H164,2)</f>
        <v>0</v>
      </c>
      <c r="R164" s="195">
        <f>ROUND(J164*H164,2)</f>
        <v>702</v>
      </c>
      <c r="S164" s="55"/>
      <c r="T164" s="196">
        <f>S164*H164</f>
        <v>0</v>
      </c>
      <c r="U164" s="196">
        <v>0</v>
      </c>
      <c r="V164" s="196">
        <f>U164*H164</f>
        <v>0</v>
      </c>
      <c r="W164" s="196">
        <v>0</v>
      </c>
      <c r="X164" s="196">
        <f>W164*H164</f>
        <v>0</v>
      </c>
      <c r="Y164" s="197" t="s">
        <v>1</v>
      </c>
      <c r="AR164" s="12" t="s">
        <v>162</v>
      </c>
      <c r="AT164" s="12" t="s">
        <v>157</v>
      </c>
      <c r="AU164" s="12" t="s">
        <v>80</v>
      </c>
      <c r="AY164" s="12" t="s">
        <v>155</v>
      </c>
      <c r="BE164" s="99">
        <f>IF(O164="základní",K164,0)</f>
        <v>702</v>
      </c>
      <c r="BF164" s="99">
        <f>IF(O164="snížená",K164,0)</f>
        <v>0</v>
      </c>
      <c r="BG164" s="99">
        <f>IF(O164="zákl. přenesená",K164,0)</f>
        <v>0</v>
      </c>
      <c r="BH164" s="99">
        <f>IF(O164="sníž. přenesená",K164,0)</f>
        <v>0</v>
      </c>
      <c r="BI164" s="99">
        <f>IF(O164="nulová",K164,0)</f>
        <v>0</v>
      </c>
      <c r="BJ164" s="12" t="s">
        <v>80</v>
      </c>
      <c r="BK164" s="99">
        <f>ROUND(P164*H164,2)</f>
        <v>702</v>
      </c>
      <c r="BL164" s="12" t="s">
        <v>162</v>
      </c>
      <c r="BM164" s="12" t="s">
        <v>1853</v>
      </c>
    </row>
    <row r="165" spans="2:65" s="1" customFormat="1">
      <c r="B165" s="30"/>
      <c r="C165" s="31"/>
      <c r="D165" s="198" t="s">
        <v>164</v>
      </c>
      <c r="E165" s="31"/>
      <c r="F165" s="199" t="s">
        <v>1852</v>
      </c>
      <c r="G165" s="31"/>
      <c r="H165" s="31"/>
      <c r="I165" s="112"/>
      <c r="J165" s="112"/>
      <c r="K165" s="31"/>
      <c r="L165" s="31"/>
      <c r="M165" s="32"/>
      <c r="N165" s="200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6"/>
      <c r="AT165" s="12" t="s">
        <v>164</v>
      </c>
      <c r="AU165" s="12" t="s">
        <v>80</v>
      </c>
    </row>
    <row r="166" spans="2:65" s="1" customFormat="1" ht="22.5" customHeight="1">
      <c r="B166" s="30"/>
      <c r="C166" s="186" t="s">
        <v>407</v>
      </c>
      <c r="D166" s="186" t="s">
        <v>157</v>
      </c>
      <c r="E166" s="187" t="s">
        <v>1854</v>
      </c>
      <c r="F166" s="188" t="s">
        <v>1855</v>
      </c>
      <c r="G166" s="189" t="s">
        <v>169</v>
      </c>
      <c r="H166" s="190">
        <v>1</v>
      </c>
      <c r="I166" s="191"/>
      <c r="J166" s="191">
        <v>314</v>
      </c>
      <c r="K166" s="192">
        <f>ROUND(P166*H166,2)</f>
        <v>314</v>
      </c>
      <c r="L166" s="188" t="s">
        <v>161</v>
      </c>
      <c r="M166" s="32"/>
      <c r="N166" s="193" t="s">
        <v>1</v>
      </c>
      <c r="O166" s="194" t="s">
        <v>41</v>
      </c>
      <c r="P166" s="195">
        <f>I166+J166</f>
        <v>314</v>
      </c>
      <c r="Q166" s="195">
        <f>ROUND(I166*H166,2)</f>
        <v>0</v>
      </c>
      <c r="R166" s="195">
        <f>ROUND(J166*H166,2)</f>
        <v>314</v>
      </c>
      <c r="S166" s="55"/>
      <c r="T166" s="196">
        <f>S166*H166</f>
        <v>0</v>
      </c>
      <c r="U166" s="196">
        <v>0</v>
      </c>
      <c r="V166" s="196">
        <f>U166*H166</f>
        <v>0</v>
      </c>
      <c r="W166" s="196">
        <v>0</v>
      </c>
      <c r="X166" s="196">
        <f>W166*H166</f>
        <v>0</v>
      </c>
      <c r="Y166" s="197" t="s">
        <v>1</v>
      </c>
      <c r="AR166" s="12" t="s">
        <v>162</v>
      </c>
      <c r="AT166" s="12" t="s">
        <v>157</v>
      </c>
      <c r="AU166" s="12" t="s">
        <v>80</v>
      </c>
      <c r="AY166" s="12" t="s">
        <v>155</v>
      </c>
      <c r="BE166" s="99">
        <f>IF(O166="základní",K166,0)</f>
        <v>314</v>
      </c>
      <c r="BF166" s="99">
        <f>IF(O166="snížená",K166,0)</f>
        <v>0</v>
      </c>
      <c r="BG166" s="99">
        <f>IF(O166="zákl. přenesená",K166,0)</f>
        <v>0</v>
      </c>
      <c r="BH166" s="99">
        <f>IF(O166="sníž. přenesená",K166,0)</f>
        <v>0</v>
      </c>
      <c r="BI166" s="99">
        <f>IF(O166="nulová",K166,0)</f>
        <v>0</v>
      </c>
      <c r="BJ166" s="12" t="s">
        <v>80</v>
      </c>
      <c r="BK166" s="99">
        <f>ROUND(P166*H166,2)</f>
        <v>314</v>
      </c>
      <c r="BL166" s="12" t="s">
        <v>162</v>
      </c>
      <c r="BM166" s="12" t="s">
        <v>1856</v>
      </c>
    </row>
    <row r="167" spans="2:65" s="1" customFormat="1">
      <c r="B167" s="30"/>
      <c r="C167" s="31"/>
      <c r="D167" s="198" t="s">
        <v>164</v>
      </c>
      <c r="E167" s="31"/>
      <c r="F167" s="199" t="s">
        <v>1855</v>
      </c>
      <c r="G167" s="31"/>
      <c r="H167" s="31"/>
      <c r="I167" s="112"/>
      <c r="J167" s="112"/>
      <c r="K167" s="31"/>
      <c r="L167" s="31"/>
      <c r="M167" s="32"/>
      <c r="N167" s="200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6"/>
      <c r="AT167" s="12" t="s">
        <v>164</v>
      </c>
      <c r="AU167" s="12" t="s">
        <v>80</v>
      </c>
    </row>
    <row r="168" spans="2:65" s="1" customFormat="1" ht="22.5" customHeight="1">
      <c r="B168" s="30"/>
      <c r="C168" s="186" t="s">
        <v>411</v>
      </c>
      <c r="D168" s="186" t="s">
        <v>157</v>
      </c>
      <c r="E168" s="187" t="s">
        <v>1857</v>
      </c>
      <c r="F168" s="188" t="s">
        <v>1858</v>
      </c>
      <c r="G168" s="189" t="s">
        <v>169</v>
      </c>
      <c r="H168" s="190">
        <v>1</v>
      </c>
      <c r="I168" s="191"/>
      <c r="J168" s="191">
        <v>28224</v>
      </c>
      <c r="K168" s="192">
        <f>ROUND(P168*H168,2)</f>
        <v>28224</v>
      </c>
      <c r="L168" s="188" t="s">
        <v>161</v>
      </c>
      <c r="M168" s="32"/>
      <c r="N168" s="193" t="s">
        <v>1</v>
      </c>
      <c r="O168" s="194" t="s">
        <v>41</v>
      </c>
      <c r="P168" s="195">
        <f>I168+J168</f>
        <v>28224</v>
      </c>
      <c r="Q168" s="195">
        <f>ROUND(I168*H168,2)</f>
        <v>0</v>
      </c>
      <c r="R168" s="195">
        <f>ROUND(J168*H168,2)</f>
        <v>28224</v>
      </c>
      <c r="S168" s="55"/>
      <c r="T168" s="196">
        <f>S168*H168</f>
        <v>0</v>
      </c>
      <c r="U168" s="196">
        <v>0</v>
      </c>
      <c r="V168" s="196">
        <f>U168*H168</f>
        <v>0</v>
      </c>
      <c r="W168" s="196">
        <v>0</v>
      </c>
      <c r="X168" s="196">
        <f>W168*H168</f>
        <v>0</v>
      </c>
      <c r="Y168" s="197" t="s">
        <v>1</v>
      </c>
      <c r="AR168" s="12" t="s">
        <v>162</v>
      </c>
      <c r="AT168" s="12" t="s">
        <v>157</v>
      </c>
      <c r="AU168" s="12" t="s">
        <v>80</v>
      </c>
      <c r="AY168" s="12" t="s">
        <v>155</v>
      </c>
      <c r="BE168" s="99">
        <f>IF(O168="základní",K168,0)</f>
        <v>28224</v>
      </c>
      <c r="BF168" s="99">
        <f>IF(O168="snížená",K168,0)</f>
        <v>0</v>
      </c>
      <c r="BG168" s="99">
        <f>IF(O168="zákl. přenesená",K168,0)</f>
        <v>0</v>
      </c>
      <c r="BH168" s="99">
        <f>IF(O168="sníž. přenesená",K168,0)</f>
        <v>0</v>
      </c>
      <c r="BI168" s="99">
        <f>IF(O168="nulová",K168,0)</f>
        <v>0</v>
      </c>
      <c r="BJ168" s="12" t="s">
        <v>80</v>
      </c>
      <c r="BK168" s="99">
        <f>ROUND(P168*H168,2)</f>
        <v>28224</v>
      </c>
      <c r="BL168" s="12" t="s">
        <v>162</v>
      </c>
      <c r="BM168" s="12" t="s">
        <v>1859</v>
      </c>
    </row>
    <row r="169" spans="2:65" s="1" customFormat="1">
      <c r="B169" s="30"/>
      <c r="C169" s="31"/>
      <c r="D169" s="198" t="s">
        <v>164</v>
      </c>
      <c r="E169" s="31"/>
      <c r="F169" s="199" t="s">
        <v>1860</v>
      </c>
      <c r="G169" s="31"/>
      <c r="H169" s="31"/>
      <c r="I169" s="112"/>
      <c r="J169" s="112"/>
      <c r="K169" s="31"/>
      <c r="L169" s="31"/>
      <c r="M169" s="32"/>
      <c r="N169" s="200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6"/>
      <c r="AT169" s="12" t="s">
        <v>164</v>
      </c>
      <c r="AU169" s="12" t="s">
        <v>80</v>
      </c>
    </row>
    <row r="170" spans="2:65" s="1" customFormat="1" ht="22.5" customHeight="1">
      <c r="B170" s="30"/>
      <c r="C170" s="186" t="s">
        <v>415</v>
      </c>
      <c r="D170" s="186" t="s">
        <v>157</v>
      </c>
      <c r="E170" s="187" t="s">
        <v>1861</v>
      </c>
      <c r="F170" s="188" t="s">
        <v>1862</v>
      </c>
      <c r="G170" s="189" t="s">
        <v>169</v>
      </c>
      <c r="H170" s="190">
        <v>1</v>
      </c>
      <c r="I170" s="191"/>
      <c r="J170" s="191">
        <v>59682</v>
      </c>
      <c r="K170" s="192">
        <f>ROUND(P170*H170,2)</f>
        <v>59682</v>
      </c>
      <c r="L170" s="188" t="s">
        <v>161</v>
      </c>
      <c r="M170" s="32"/>
      <c r="N170" s="193" t="s">
        <v>1</v>
      </c>
      <c r="O170" s="194" t="s">
        <v>41</v>
      </c>
      <c r="P170" s="195">
        <f>I170+J170</f>
        <v>59682</v>
      </c>
      <c r="Q170" s="195">
        <f>ROUND(I170*H170,2)</f>
        <v>0</v>
      </c>
      <c r="R170" s="195">
        <f>ROUND(J170*H170,2)</f>
        <v>59682</v>
      </c>
      <c r="S170" s="55"/>
      <c r="T170" s="196">
        <f>S170*H170</f>
        <v>0</v>
      </c>
      <c r="U170" s="196">
        <v>0</v>
      </c>
      <c r="V170" s="196">
        <f>U170*H170</f>
        <v>0</v>
      </c>
      <c r="W170" s="196">
        <v>0</v>
      </c>
      <c r="X170" s="196">
        <f>W170*H170</f>
        <v>0</v>
      </c>
      <c r="Y170" s="197" t="s">
        <v>1</v>
      </c>
      <c r="AR170" s="12" t="s">
        <v>162</v>
      </c>
      <c r="AT170" s="12" t="s">
        <v>157</v>
      </c>
      <c r="AU170" s="12" t="s">
        <v>80</v>
      </c>
      <c r="AY170" s="12" t="s">
        <v>155</v>
      </c>
      <c r="BE170" s="99">
        <f>IF(O170="základní",K170,0)</f>
        <v>59682</v>
      </c>
      <c r="BF170" s="99">
        <f>IF(O170="snížená",K170,0)</f>
        <v>0</v>
      </c>
      <c r="BG170" s="99">
        <f>IF(O170="zákl. přenesená",K170,0)</f>
        <v>0</v>
      </c>
      <c r="BH170" s="99">
        <f>IF(O170="sníž. přenesená",K170,0)</f>
        <v>0</v>
      </c>
      <c r="BI170" s="99">
        <f>IF(O170="nulová",K170,0)</f>
        <v>0</v>
      </c>
      <c r="BJ170" s="12" t="s">
        <v>80</v>
      </c>
      <c r="BK170" s="99">
        <f>ROUND(P170*H170,2)</f>
        <v>59682</v>
      </c>
      <c r="BL170" s="12" t="s">
        <v>162</v>
      </c>
      <c r="BM170" s="12" t="s">
        <v>1863</v>
      </c>
    </row>
    <row r="171" spans="2:65" s="1" customFormat="1">
      <c r="B171" s="30"/>
      <c r="C171" s="31"/>
      <c r="D171" s="198" t="s">
        <v>164</v>
      </c>
      <c r="E171" s="31"/>
      <c r="F171" s="199" t="s">
        <v>1864</v>
      </c>
      <c r="G171" s="31"/>
      <c r="H171" s="31"/>
      <c r="I171" s="112"/>
      <c r="J171" s="112"/>
      <c r="K171" s="31"/>
      <c r="L171" s="31"/>
      <c r="M171" s="32"/>
      <c r="N171" s="200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6"/>
      <c r="AT171" s="12" t="s">
        <v>164</v>
      </c>
      <c r="AU171" s="12" t="s">
        <v>80</v>
      </c>
    </row>
    <row r="172" spans="2:65" s="1" customFormat="1" ht="22.5" customHeight="1">
      <c r="B172" s="30"/>
      <c r="C172" s="186" t="s">
        <v>419</v>
      </c>
      <c r="D172" s="186" t="s">
        <v>157</v>
      </c>
      <c r="E172" s="187" t="s">
        <v>1865</v>
      </c>
      <c r="F172" s="188" t="s">
        <v>1866</v>
      </c>
      <c r="G172" s="189" t="s">
        <v>169</v>
      </c>
      <c r="H172" s="190">
        <v>1</v>
      </c>
      <c r="I172" s="191"/>
      <c r="J172" s="191">
        <v>87906</v>
      </c>
      <c r="K172" s="192">
        <f>ROUND(P172*H172,2)</f>
        <v>87906</v>
      </c>
      <c r="L172" s="188" t="s">
        <v>161</v>
      </c>
      <c r="M172" s="32"/>
      <c r="N172" s="193" t="s">
        <v>1</v>
      </c>
      <c r="O172" s="194" t="s">
        <v>41</v>
      </c>
      <c r="P172" s="195">
        <f>I172+J172</f>
        <v>87906</v>
      </c>
      <c r="Q172" s="195">
        <f>ROUND(I172*H172,2)</f>
        <v>0</v>
      </c>
      <c r="R172" s="195">
        <f>ROUND(J172*H172,2)</f>
        <v>87906</v>
      </c>
      <c r="S172" s="55"/>
      <c r="T172" s="196">
        <f>S172*H172</f>
        <v>0</v>
      </c>
      <c r="U172" s="196">
        <v>0</v>
      </c>
      <c r="V172" s="196">
        <f>U172*H172</f>
        <v>0</v>
      </c>
      <c r="W172" s="196">
        <v>0</v>
      </c>
      <c r="X172" s="196">
        <f>W172*H172</f>
        <v>0</v>
      </c>
      <c r="Y172" s="197" t="s">
        <v>1</v>
      </c>
      <c r="AR172" s="12" t="s">
        <v>162</v>
      </c>
      <c r="AT172" s="12" t="s">
        <v>157</v>
      </c>
      <c r="AU172" s="12" t="s">
        <v>80</v>
      </c>
      <c r="AY172" s="12" t="s">
        <v>155</v>
      </c>
      <c r="BE172" s="99">
        <f>IF(O172="základní",K172,0)</f>
        <v>87906</v>
      </c>
      <c r="BF172" s="99">
        <f>IF(O172="snížená",K172,0)</f>
        <v>0</v>
      </c>
      <c r="BG172" s="99">
        <f>IF(O172="zákl. přenesená",K172,0)</f>
        <v>0</v>
      </c>
      <c r="BH172" s="99">
        <f>IF(O172="sníž. přenesená",K172,0)</f>
        <v>0</v>
      </c>
      <c r="BI172" s="99">
        <f>IF(O172="nulová",K172,0)</f>
        <v>0</v>
      </c>
      <c r="BJ172" s="12" t="s">
        <v>80</v>
      </c>
      <c r="BK172" s="99">
        <f>ROUND(P172*H172,2)</f>
        <v>87906</v>
      </c>
      <c r="BL172" s="12" t="s">
        <v>162</v>
      </c>
      <c r="BM172" s="12" t="s">
        <v>1867</v>
      </c>
    </row>
    <row r="173" spans="2:65" s="1" customFormat="1">
      <c r="B173" s="30"/>
      <c r="C173" s="31"/>
      <c r="D173" s="198" t="s">
        <v>164</v>
      </c>
      <c r="E173" s="31"/>
      <c r="F173" s="199" t="s">
        <v>1868</v>
      </c>
      <c r="G173" s="31"/>
      <c r="H173" s="31"/>
      <c r="I173" s="112"/>
      <c r="J173" s="112"/>
      <c r="K173" s="31"/>
      <c r="L173" s="31"/>
      <c r="M173" s="32"/>
      <c r="N173" s="200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6"/>
      <c r="AT173" s="12" t="s">
        <v>164</v>
      </c>
      <c r="AU173" s="12" t="s">
        <v>80</v>
      </c>
    </row>
    <row r="174" spans="2:65" s="1" customFormat="1" ht="22.5" customHeight="1">
      <c r="B174" s="30"/>
      <c r="C174" s="186" t="s">
        <v>423</v>
      </c>
      <c r="D174" s="186" t="s">
        <v>157</v>
      </c>
      <c r="E174" s="187" t="s">
        <v>1869</v>
      </c>
      <c r="F174" s="188" t="s">
        <v>1870</v>
      </c>
      <c r="G174" s="189" t="s">
        <v>169</v>
      </c>
      <c r="H174" s="190">
        <v>1</v>
      </c>
      <c r="I174" s="191"/>
      <c r="J174" s="191">
        <v>117600</v>
      </c>
      <c r="K174" s="192">
        <f>ROUND(P174*H174,2)</f>
        <v>117600</v>
      </c>
      <c r="L174" s="188" t="s">
        <v>161</v>
      </c>
      <c r="M174" s="32"/>
      <c r="N174" s="193" t="s">
        <v>1</v>
      </c>
      <c r="O174" s="194" t="s">
        <v>41</v>
      </c>
      <c r="P174" s="195">
        <f>I174+J174</f>
        <v>117600</v>
      </c>
      <c r="Q174" s="195">
        <f>ROUND(I174*H174,2)</f>
        <v>0</v>
      </c>
      <c r="R174" s="195">
        <f>ROUND(J174*H174,2)</f>
        <v>117600</v>
      </c>
      <c r="S174" s="55"/>
      <c r="T174" s="196">
        <f>S174*H174</f>
        <v>0</v>
      </c>
      <c r="U174" s="196">
        <v>0</v>
      </c>
      <c r="V174" s="196">
        <f>U174*H174</f>
        <v>0</v>
      </c>
      <c r="W174" s="196">
        <v>0</v>
      </c>
      <c r="X174" s="196">
        <f>W174*H174</f>
        <v>0</v>
      </c>
      <c r="Y174" s="197" t="s">
        <v>1</v>
      </c>
      <c r="AR174" s="12" t="s">
        <v>162</v>
      </c>
      <c r="AT174" s="12" t="s">
        <v>157</v>
      </c>
      <c r="AU174" s="12" t="s">
        <v>80</v>
      </c>
      <c r="AY174" s="12" t="s">
        <v>155</v>
      </c>
      <c r="BE174" s="99">
        <f>IF(O174="základní",K174,0)</f>
        <v>117600</v>
      </c>
      <c r="BF174" s="99">
        <f>IF(O174="snížená",K174,0)</f>
        <v>0</v>
      </c>
      <c r="BG174" s="99">
        <f>IF(O174="zákl. přenesená",K174,0)</f>
        <v>0</v>
      </c>
      <c r="BH174" s="99">
        <f>IF(O174="sníž. přenesená",K174,0)</f>
        <v>0</v>
      </c>
      <c r="BI174" s="99">
        <f>IF(O174="nulová",K174,0)</f>
        <v>0</v>
      </c>
      <c r="BJ174" s="12" t="s">
        <v>80</v>
      </c>
      <c r="BK174" s="99">
        <f>ROUND(P174*H174,2)</f>
        <v>117600</v>
      </c>
      <c r="BL174" s="12" t="s">
        <v>162</v>
      </c>
      <c r="BM174" s="12" t="s">
        <v>1871</v>
      </c>
    </row>
    <row r="175" spans="2:65" s="1" customFormat="1">
      <c r="B175" s="30"/>
      <c r="C175" s="31"/>
      <c r="D175" s="198" t="s">
        <v>164</v>
      </c>
      <c r="E175" s="31"/>
      <c r="F175" s="199" t="s">
        <v>1872</v>
      </c>
      <c r="G175" s="31"/>
      <c r="H175" s="31"/>
      <c r="I175" s="112"/>
      <c r="J175" s="112"/>
      <c r="K175" s="31"/>
      <c r="L175" s="31"/>
      <c r="M175" s="32"/>
      <c r="N175" s="200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6"/>
      <c r="AT175" s="12" t="s">
        <v>164</v>
      </c>
      <c r="AU175" s="12" t="s">
        <v>80</v>
      </c>
    </row>
    <row r="176" spans="2:65" s="1" customFormat="1" ht="22.5" customHeight="1">
      <c r="B176" s="30"/>
      <c r="C176" s="186" t="s">
        <v>427</v>
      </c>
      <c r="D176" s="186" t="s">
        <v>157</v>
      </c>
      <c r="E176" s="187" t="s">
        <v>1873</v>
      </c>
      <c r="F176" s="188" t="s">
        <v>1874</v>
      </c>
      <c r="G176" s="189" t="s">
        <v>169</v>
      </c>
      <c r="H176" s="190">
        <v>1</v>
      </c>
      <c r="I176" s="191"/>
      <c r="J176" s="191">
        <v>94962</v>
      </c>
      <c r="K176" s="192">
        <f>ROUND(P176*H176,2)</f>
        <v>94962</v>
      </c>
      <c r="L176" s="188" t="s">
        <v>161</v>
      </c>
      <c r="M176" s="32"/>
      <c r="N176" s="193" t="s">
        <v>1</v>
      </c>
      <c r="O176" s="194" t="s">
        <v>41</v>
      </c>
      <c r="P176" s="195">
        <f>I176+J176</f>
        <v>94962</v>
      </c>
      <c r="Q176" s="195">
        <f>ROUND(I176*H176,2)</f>
        <v>0</v>
      </c>
      <c r="R176" s="195">
        <f>ROUND(J176*H176,2)</f>
        <v>94962</v>
      </c>
      <c r="S176" s="55"/>
      <c r="T176" s="196">
        <f>S176*H176</f>
        <v>0</v>
      </c>
      <c r="U176" s="196">
        <v>0</v>
      </c>
      <c r="V176" s="196">
        <f>U176*H176</f>
        <v>0</v>
      </c>
      <c r="W176" s="196">
        <v>0</v>
      </c>
      <c r="X176" s="196">
        <f>W176*H176</f>
        <v>0</v>
      </c>
      <c r="Y176" s="197" t="s">
        <v>1</v>
      </c>
      <c r="AR176" s="12" t="s">
        <v>162</v>
      </c>
      <c r="AT176" s="12" t="s">
        <v>157</v>
      </c>
      <c r="AU176" s="12" t="s">
        <v>80</v>
      </c>
      <c r="AY176" s="12" t="s">
        <v>155</v>
      </c>
      <c r="BE176" s="99">
        <f>IF(O176="základní",K176,0)</f>
        <v>94962</v>
      </c>
      <c r="BF176" s="99">
        <f>IF(O176="snížená",K176,0)</f>
        <v>0</v>
      </c>
      <c r="BG176" s="99">
        <f>IF(O176="zákl. přenesená",K176,0)</f>
        <v>0</v>
      </c>
      <c r="BH176" s="99">
        <f>IF(O176="sníž. přenesená",K176,0)</f>
        <v>0</v>
      </c>
      <c r="BI176" s="99">
        <f>IF(O176="nulová",K176,0)</f>
        <v>0</v>
      </c>
      <c r="BJ176" s="12" t="s">
        <v>80</v>
      </c>
      <c r="BK176" s="99">
        <f>ROUND(P176*H176,2)</f>
        <v>94962</v>
      </c>
      <c r="BL176" s="12" t="s">
        <v>162</v>
      </c>
      <c r="BM176" s="12" t="s">
        <v>1875</v>
      </c>
    </row>
    <row r="177" spans="2:65" s="1" customFormat="1">
      <c r="B177" s="30"/>
      <c r="C177" s="31"/>
      <c r="D177" s="198" t="s">
        <v>164</v>
      </c>
      <c r="E177" s="31"/>
      <c r="F177" s="199" t="s">
        <v>1876</v>
      </c>
      <c r="G177" s="31"/>
      <c r="H177" s="31"/>
      <c r="I177" s="112"/>
      <c r="J177" s="112"/>
      <c r="K177" s="31"/>
      <c r="L177" s="31"/>
      <c r="M177" s="32"/>
      <c r="N177" s="200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6"/>
      <c r="AT177" s="12" t="s">
        <v>164</v>
      </c>
      <c r="AU177" s="12" t="s">
        <v>80</v>
      </c>
    </row>
    <row r="178" spans="2:65" s="1" customFormat="1" ht="22.5" customHeight="1">
      <c r="B178" s="30"/>
      <c r="C178" s="186" t="s">
        <v>431</v>
      </c>
      <c r="D178" s="186" t="s">
        <v>157</v>
      </c>
      <c r="E178" s="187" t="s">
        <v>158</v>
      </c>
      <c r="F178" s="188" t="s">
        <v>159</v>
      </c>
      <c r="G178" s="189" t="s">
        <v>160</v>
      </c>
      <c r="H178" s="190">
        <v>1</v>
      </c>
      <c r="I178" s="191"/>
      <c r="J178" s="191">
        <v>7085</v>
      </c>
      <c r="K178" s="192">
        <f>ROUND(P178*H178,2)</f>
        <v>7085</v>
      </c>
      <c r="L178" s="188" t="s">
        <v>161</v>
      </c>
      <c r="M178" s="32"/>
      <c r="N178" s="193" t="s">
        <v>1</v>
      </c>
      <c r="O178" s="194" t="s">
        <v>41</v>
      </c>
      <c r="P178" s="195">
        <f>I178+J178</f>
        <v>7085</v>
      </c>
      <c r="Q178" s="195">
        <f>ROUND(I178*H178,2)</f>
        <v>0</v>
      </c>
      <c r="R178" s="195">
        <f>ROUND(J178*H178,2)</f>
        <v>7085</v>
      </c>
      <c r="S178" s="55"/>
      <c r="T178" s="196">
        <f>S178*H178</f>
        <v>0</v>
      </c>
      <c r="U178" s="196">
        <v>0</v>
      </c>
      <c r="V178" s="196">
        <f>U178*H178</f>
        <v>0</v>
      </c>
      <c r="W178" s="196">
        <v>0</v>
      </c>
      <c r="X178" s="196">
        <f>W178*H178</f>
        <v>0</v>
      </c>
      <c r="Y178" s="197" t="s">
        <v>1</v>
      </c>
      <c r="AR178" s="12" t="s">
        <v>162</v>
      </c>
      <c r="AT178" s="12" t="s">
        <v>157</v>
      </c>
      <c r="AU178" s="12" t="s">
        <v>80</v>
      </c>
      <c r="AY178" s="12" t="s">
        <v>155</v>
      </c>
      <c r="BE178" s="99">
        <f>IF(O178="základní",K178,0)</f>
        <v>7085</v>
      </c>
      <c r="BF178" s="99">
        <f>IF(O178="snížená",K178,0)</f>
        <v>0</v>
      </c>
      <c r="BG178" s="99">
        <f>IF(O178="zákl. přenesená",K178,0)</f>
        <v>0</v>
      </c>
      <c r="BH178" s="99">
        <f>IF(O178="sníž. přenesená",K178,0)</f>
        <v>0</v>
      </c>
      <c r="BI178" s="99">
        <f>IF(O178="nulová",K178,0)</f>
        <v>0</v>
      </c>
      <c r="BJ178" s="12" t="s">
        <v>80</v>
      </c>
      <c r="BK178" s="99">
        <f>ROUND(P178*H178,2)</f>
        <v>7085</v>
      </c>
      <c r="BL178" s="12" t="s">
        <v>162</v>
      </c>
      <c r="BM178" s="12" t="s">
        <v>1877</v>
      </c>
    </row>
    <row r="179" spans="2:65" s="1" customFormat="1">
      <c r="B179" s="30"/>
      <c r="C179" s="31"/>
      <c r="D179" s="198" t="s">
        <v>164</v>
      </c>
      <c r="E179" s="31"/>
      <c r="F179" s="199" t="s">
        <v>165</v>
      </c>
      <c r="G179" s="31"/>
      <c r="H179" s="31"/>
      <c r="I179" s="112"/>
      <c r="J179" s="112"/>
      <c r="K179" s="31"/>
      <c r="L179" s="31"/>
      <c r="M179" s="32"/>
      <c r="N179" s="200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6"/>
      <c r="AT179" s="12" t="s">
        <v>164</v>
      </c>
      <c r="AU179" s="12" t="s">
        <v>80</v>
      </c>
    </row>
    <row r="180" spans="2:65" s="1" customFormat="1" ht="22.5" customHeight="1">
      <c r="B180" s="30"/>
      <c r="C180" s="186" t="s">
        <v>435</v>
      </c>
      <c r="D180" s="186" t="s">
        <v>157</v>
      </c>
      <c r="E180" s="187" t="s">
        <v>167</v>
      </c>
      <c r="F180" s="188" t="s">
        <v>168</v>
      </c>
      <c r="G180" s="189" t="s">
        <v>169</v>
      </c>
      <c r="H180" s="190">
        <v>1</v>
      </c>
      <c r="I180" s="191"/>
      <c r="J180" s="191">
        <v>3548</v>
      </c>
      <c r="K180" s="192">
        <f>ROUND(P180*H180,2)</f>
        <v>3548</v>
      </c>
      <c r="L180" s="188" t="s">
        <v>161</v>
      </c>
      <c r="M180" s="32"/>
      <c r="N180" s="193" t="s">
        <v>1</v>
      </c>
      <c r="O180" s="194" t="s">
        <v>41</v>
      </c>
      <c r="P180" s="195">
        <f>I180+J180</f>
        <v>3548</v>
      </c>
      <c r="Q180" s="195">
        <f>ROUND(I180*H180,2)</f>
        <v>0</v>
      </c>
      <c r="R180" s="195">
        <f>ROUND(J180*H180,2)</f>
        <v>3548</v>
      </c>
      <c r="S180" s="55"/>
      <c r="T180" s="196">
        <f>S180*H180</f>
        <v>0</v>
      </c>
      <c r="U180" s="196">
        <v>0</v>
      </c>
      <c r="V180" s="196">
        <f>U180*H180</f>
        <v>0</v>
      </c>
      <c r="W180" s="196">
        <v>0</v>
      </c>
      <c r="X180" s="196">
        <f>W180*H180</f>
        <v>0</v>
      </c>
      <c r="Y180" s="197" t="s">
        <v>1</v>
      </c>
      <c r="AR180" s="12" t="s">
        <v>162</v>
      </c>
      <c r="AT180" s="12" t="s">
        <v>157</v>
      </c>
      <c r="AU180" s="12" t="s">
        <v>80</v>
      </c>
      <c r="AY180" s="12" t="s">
        <v>155</v>
      </c>
      <c r="BE180" s="99">
        <f>IF(O180="základní",K180,0)</f>
        <v>3548</v>
      </c>
      <c r="BF180" s="99">
        <f>IF(O180="snížená",K180,0)</f>
        <v>0</v>
      </c>
      <c r="BG180" s="99">
        <f>IF(O180="zákl. přenesená",K180,0)</f>
        <v>0</v>
      </c>
      <c r="BH180" s="99">
        <f>IF(O180="sníž. přenesená",K180,0)</f>
        <v>0</v>
      </c>
      <c r="BI180" s="99">
        <f>IF(O180="nulová",K180,0)</f>
        <v>0</v>
      </c>
      <c r="BJ180" s="12" t="s">
        <v>80</v>
      </c>
      <c r="BK180" s="99">
        <f>ROUND(P180*H180,2)</f>
        <v>3548</v>
      </c>
      <c r="BL180" s="12" t="s">
        <v>162</v>
      </c>
      <c r="BM180" s="12" t="s">
        <v>1878</v>
      </c>
    </row>
    <row r="181" spans="2:65" s="1" customFormat="1">
      <c r="B181" s="30"/>
      <c r="C181" s="31"/>
      <c r="D181" s="198" t="s">
        <v>164</v>
      </c>
      <c r="E181" s="31"/>
      <c r="F181" s="199" t="s">
        <v>171</v>
      </c>
      <c r="G181" s="31"/>
      <c r="H181" s="31"/>
      <c r="I181" s="112"/>
      <c r="J181" s="112"/>
      <c r="K181" s="31"/>
      <c r="L181" s="31"/>
      <c r="M181" s="32"/>
      <c r="N181" s="200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6"/>
      <c r="AT181" s="12" t="s">
        <v>164</v>
      </c>
      <c r="AU181" s="12" t="s">
        <v>80</v>
      </c>
    </row>
    <row r="182" spans="2:65" s="1" customFormat="1" ht="22.5" customHeight="1">
      <c r="B182" s="30"/>
      <c r="C182" s="186" t="s">
        <v>439</v>
      </c>
      <c r="D182" s="186" t="s">
        <v>157</v>
      </c>
      <c r="E182" s="187" t="s">
        <v>173</v>
      </c>
      <c r="F182" s="188" t="s">
        <v>174</v>
      </c>
      <c r="G182" s="189" t="s">
        <v>169</v>
      </c>
      <c r="H182" s="190">
        <v>1</v>
      </c>
      <c r="I182" s="191"/>
      <c r="J182" s="191">
        <v>2362</v>
      </c>
      <c r="K182" s="192">
        <f>ROUND(P182*H182,2)</f>
        <v>2362</v>
      </c>
      <c r="L182" s="188" t="s">
        <v>161</v>
      </c>
      <c r="M182" s="32"/>
      <c r="N182" s="193" t="s">
        <v>1</v>
      </c>
      <c r="O182" s="194" t="s">
        <v>41</v>
      </c>
      <c r="P182" s="195">
        <f>I182+J182</f>
        <v>2362</v>
      </c>
      <c r="Q182" s="195">
        <f>ROUND(I182*H182,2)</f>
        <v>0</v>
      </c>
      <c r="R182" s="195">
        <f>ROUND(J182*H182,2)</f>
        <v>2362</v>
      </c>
      <c r="S182" s="55"/>
      <c r="T182" s="196">
        <f>S182*H182</f>
        <v>0</v>
      </c>
      <c r="U182" s="196">
        <v>0</v>
      </c>
      <c r="V182" s="196">
        <f>U182*H182</f>
        <v>0</v>
      </c>
      <c r="W182" s="196">
        <v>0</v>
      </c>
      <c r="X182" s="196">
        <f>W182*H182</f>
        <v>0</v>
      </c>
      <c r="Y182" s="197" t="s">
        <v>1</v>
      </c>
      <c r="AR182" s="12" t="s">
        <v>162</v>
      </c>
      <c r="AT182" s="12" t="s">
        <v>157</v>
      </c>
      <c r="AU182" s="12" t="s">
        <v>80</v>
      </c>
      <c r="AY182" s="12" t="s">
        <v>155</v>
      </c>
      <c r="BE182" s="99">
        <f>IF(O182="základní",K182,0)</f>
        <v>2362</v>
      </c>
      <c r="BF182" s="99">
        <f>IF(O182="snížená",K182,0)</f>
        <v>0</v>
      </c>
      <c r="BG182" s="99">
        <f>IF(O182="zákl. přenesená",K182,0)</f>
        <v>0</v>
      </c>
      <c r="BH182" s="99">
        <f>IF(O182="sníž. přenesená",K182,0)</f>
        <v>0</v>
      </c>
      <c r="BI182" s="99">
        <f>IF(O182="nulová",K182,0)</f>
        <v>0</v>
      </c>
      <c r="BJ182" s="12" t="s">
        <v>80</v>
      </c>
      <c r="BK182" s="99">
        <f>ROUND(P182*H182,2)</f>
        <v>2362</v>
      </c>
      <c r="BL182" s="12" t="s">
        <v>162</v>
      </c>
      <c r="BM182" s="12" t="s">
        <v>1879</v>
      </c>
    </row>
    <row r="183" spans="2:65" s="1" customFormat="1">
      <c r="B183" s="30"/>
      <c r="C183" s="31"/>
      <c r="D183" s="198" t="s">
        <v>164</v>
      </c>
      <c r="E183" s="31"/>
      <c r="F183" s="199" t="s">
        <v>176</v>
      </c>
      <c r="G183" s="31"/>
      <c r="H183" s="31"/>
      <c r="I183" s="112"/>
      <c r="J183" s="112"/>
      <c r="K183" s="31"/>
      <c r="L183" s="31"/>
      <c r="M183" s="32"/>
      <c r="N183" s="200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6"/>
      <c r="AT183" s="12" t="s">
        <v>164</v>
      </c>
      <c r="AU183" s="12" t="s">
        <v>80</v>
      </c>
    </row>
    <row r="184" spans="2:65" s="1" customFormat="1" ht="22.5" customHeight="1">
      <c r="B184" s="30"/>
      <c r="C184" s="186" t="s">
        <v>443</v>
      </c>
      <c r="D184" s="186" t="s">
        <v>157</v>
      </c>
      <c r="E184" s="187" t="s">
        <v>178</v>
      </c>
      <c r="F184" s="188" t="s">
        <v>179</v>
      </c>
      <c r="G184" s="189" t="s">
        <v>169</v>
      </c>
      <c r="H184" s="190">
        <v>1</v>
      </c>
      <c r="I184" s="191"/>
      <c r="J184" s="191">
        <v>1176</v>
      </c>
      <c r="K184" s="192">
        <f>ROUND(P184*H184,2)</f>
        <v>1176</v>
      </c>
      <c r="L184" s="188" t="s">
        <v>161</v>
      </c>
      <c r="M184" s="32"/>
      <c r="N184" s="193" t="s">
        <v>1</v>
      </c>
      <c r="O184" s="194" t="s">
        <v>41</v>
      </c>
      <c r="P184" s="195">
        <f>I184+J184</f>
        <v>1176</v>
      </c>
      <c r="Q184" s="195">
        <f>ROUND(I184*H184,2)</f>
        <v>0</v>
      </c>
      <c r="R184" s="195">
        <f>ROUND(J184*H184,2)</f>
        <v>1176</v>
      </c>
      <c r="S184" s="55"/>
      <c r="T184" s="196">
        <f>S184*H184</f>
        <v>0</v>
      </c>
      <c r="U184" s="196">
        <v>0</v>
      </c>
      <c r="V184" s="196">
        <f>U184*H184</f>
        <v>0</v>
      </c>
      <c r="W184" s="196">
        <v>0</v>
      </c>
      <c r="X184" s="196">
        <f>W184*H184</f>
        <v>0</v>
      </c>
      <c r="Y184" s="197" t="s">
        <v>1</v>
      </c>
      <c r="AR184" s="12" t="s">
        <v>162</v>
      </c>
      <c r="AT184" s="12" t="s">
        <v>157</v>
      </c>
      <c r="AU184" s="12" t="s">
        <v>80</v>
      </c>
      <c r="AY184" s="12" t="s">
        <v>155</v>
      </c>
      <c r="BE184" s="99">
        <f>IF(O184="základní",K184,0)</f>
        <v>1176</v>
      </c>
      <c r="BF184" s="99">
        <f>IF(O184="snížená",K184,0)</f>
        <v>0</v>
      </c>
      <c r="BG184" s="99">
        <f>IF(O184="zákl. přenesená",K184,0)</f>
        <v>0</v>
      </c>
      <c r="BH184" s="99">
        <f>IF(O184="sníž. přenesená",K184,0)</f>
        <v>0</v>
      </c>
      <c r="BI184" s="99">
        <f>IF(O184="nulová",K184,0)</f>
        <v>0</v>
      </c>
      <c r="BJ184" s="12" t="s">
        <v>80</v>
      </c>
      <c r="BK184" s="99">
        <f>ROUND(P184*H184,2)</f>
        <v>1176</v>
      </c>
      <c r="BL184" s="12" t="s">
        <v>162</v>
      </c>
      <c r="BM184" s="12" t="s">
        <v>1880</v>
      </c>
    </row>
    <row r="185" spans="2:65" s="1" customFormat="1">
      <c r="B185" s="30"/>
      <c r="C185" s="31"/>
      <c r="D185" s="198" t="s">
        <v>164</v>
      </c>
      <c r="E185" s="31"/>
      <c r="F185" s="199" t="s">
        <v>181</v>
      </c>
      <c r="G185" s="31"/>
      <c r="H185" s="31"/>
      <c r="I185" s="112"/>
      <c r="J185" s="112"/>
      <c r="K185" s="31"/>
      <c r="L185" s="31"/>
      <c r="M185" s="32"/>
      <c r="N185" s="201"/>
      <c r="O185" s="202"/>
      <c r="P185" s="202"/>
      <c r="Q185" s="202"/>
      <c r="R185" s="202"/>
      <c r="S185" s="202"/>
      <c r="T185" s="202"/>
      <c r="U185" s="202"/>
      <c r="V185" s="202"/>
      <c r="W185" s="202"/>
      <c r="X185" s="202"/>
      <c r="Y185" s="203"/>
      <c r="AT185" s="12" t="s">
        <v>164</v>
      </c>
      <c r="AU185" s="12" t="s">
        <v>80</v>
      </c>
    </row>
    <row r="186" spans="2:65" s="1" customFormat="1" ht="6.9" customHeight="1">
      <c r="B186" s="42"/>
      <c r="C186" s="43"/>
      <c r="D186" s="43"/>
      <c r="E186" s="43"/>
      <c r="F186" s="43"/>
      <c r="G186" s="43"/>
      <c r="H186" s="43"/>
      <c r="I186" s="138"/>
      <c r="J186" s="138"/>
      <c r="K186" s="43"/>
      <c r="L186" s="43"/>
      <c r="M186" s="32"/>
    </row>
  </sheetData>
  <sheetProtection algorithmName="SHA-512" hashValue="tY9lgV0SKaB2Utrr0bwmA4yZydWU9S9X6zWxBv9TJANREH0v47OIdyjf6jKyeARYAkAgtPkhbNRWWZhAjKp2fw==" saltValue="GAYg9PtskTJcCoei/xPLAhQyhhBFd48/TZzbPBbm9RPuIkMzVkMnHn227wdlQb77hrJO5gLE+xQZGKX/GUkNJg==" spinCount="100000" sheet="1" objects="1" scenarios="1" formatColumns="0" formatRows="0" autoFilter="0"/>
  <autoFilter ref="C93:L185"/>
  <mergeCells count="14">
    <mergeCell ref="D72:F72"/>
    <mergeCell ref="E84:H84"/>
    <mergeCell ref="E86:H86"/>
    <mergeCell ref="M2:Z2"/>
    <mergeCell ref="E54:H54"/>
    <mergeCell ref="D68:F68"/>
    <mergeCell ref="D69:F69"/>
    <mergeCell ref="D70:F70"/>
    <mergeCell ref="D71:F71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8"/>
  <sheetViews>
    <sheetView showGridLines="0" topLeftCell="A99" workbookViewId="0">
      <selection activeCell="J117" sqref="J11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10" width="23.42578125" style="106" customWidth="1"/>
    <col min="11" max="11" width="23.42578125" customWidth="1"/>
    <col min="12" max="12" width="15.42578125" customWidth="1"/>
    <col min="13" max="13" width="9.28515625" customWidth="1"/>
    <col min="14" max="14" width="10.85546875" hidden="1" customWidth="1"/>
    <col min="15" max="15" width="9.28515625" hidden="1"/>
    <col min="16" max="25" width="14.140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2" t="s">
        <v>100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5"/>
      <c r="AT3" s="12" t="s">
        <v>82</v>
      </c>
    </row>
    <row r="4" spans="2:46" ht="24.9" customHeight="1">
      <c r="B4" s="15"/>
      <c r="D4" s="110" t="s">
        <v>113</v>
      </c>
      <c r="M4" s="15"/>
      <c r="N4" s="19" t="s">
        <v>11</v>
      </c>
      <c r="AT4" s="12" t="s">
        <v>4</v>
      </c>
    </row>
    <row r="5" spans="2:46" ht="6.9" customHeight="1">
      <c r="B5" s="15"/>
      <c r="M5" s="15"/>
    </row>
    <row r="6" spans="2:46" ht="12" customHeight="1">
      <c r="B6" s="15"/>
      <c r="D6" s="111" t="s">
        <v>17</v>
      </c>
      <c r="M6" s="15"/>
    </row>
    <row r="7" spans="2:46" ht="16.5" customHeight="1">
      <c r="B7" s="15"/>
      <c r="E7" s="272" t="str">
        <f>'Rekapitulace stavby'!K6</f>
        <v>Údržba, opravy a odstraňování závad u SSZT 2019 - 2022 revize o opravy EPS a EZS u SSZT Jihlava</v>
      </c>
      <c r="F7" s="273"/>
      <c r="G7" s="273"/>
      <c r="H7" s="273"/>
      <c r="M7" s="15"/>
    </row>
    <row r="8" spans="2:46" s="1" customFormat="1" ht="12" customHeight="1">
      <c r="B8" s="32"/>
      <c r="D8" s="111" t="s">
        <v>114</v>
      </c>
      <c r="I8" s="112"/>
      <c r="J8" s="112"/>
      <c r="M8" s="32"/>
    </row>
    <row r="9" spans="2:46" s="1" customFormat="1" ht="36.9" customHeight="1">
      <c r="B9" s="32"/>
      <c r="E9" s="274" t="s">
        <v>1881</v>
      </c>
      <c r="F9" s="275"/>
      <c r="G9" s="275"/>
      <c r="H9" s="275"/>
      <c r="I9" s="112"/>
      <c r="J9" s="112"/>
      <c r="M9" s="32"/>
    </row>
    <row r="10" spans="2:46" s="1" customFormat="1">
      <c r="B10" s="32"/>
      <c r="I10" s="112"/>
      <c r="J10" s="112"/>
      <c r="M10" s="32"/>
    </row>
    <row r="11" spans="2:46" s="1" customFormat="1" ht="12" customHeight="1">
      <c r="B11" s="32"/>
      <c r="D11" s="111" t="s">
        <v>19</v>
      </c>
      <c r="F11" s="12" t="s">
        <v>1</v>
      </c>
      <c r="I11" s="113" t="s">
        <v>20</v>
      </c>
      <c r="J11" s="114" t="s">
        <v>1</v>
      </c>
      <c r="M11" s="32"/>
    </row>
    <row r="12" spans="2:46" s="1" customFormat="1" ht="12" customHeight="1">
      <c r="B12" s="32"/>
      <c r="D12" s="111" t="s">
        <v>21</v>
      </c>
      <c r="F12" s="12" t="s">
        <v>22</v>
      </c>
      <c r="I12" s="113" t="s">
        <v>23</v>
      </c>
      <c r="J12" s="115" t="str">
        <f>'Rekapitulace stavby'!AN8</f>
        <v>5. 3. 2019</v>
      </c>
      <c r="M12" s="32"/>
    </row>
    <row r="13" spans="2:46" s="1" customFormat="1" ht="10.8" customHeight="1">
      <c r="B13" s="32"/>
      <c r="I13" s="112"/>
      <c r="J13" s="112"/>
      <c r="M13" s="32"/>
    </row>
    <row r="14" spans="2:46" s="1" customFormat="1" ht="12" customHeight="1">
      <c r="B14" s="32"/>
      <c r="D14" s="111" t="s">
        <v>25</v>
      </c>
      <c r="I14" s="113" t="s">
        <v>26</v>
      </c>
      <c r="J14" s="114" t="str">
        <f>IF('Rekapitulace stavby'!AN10="","",'Rekapitulace stavby'!AN10)</f>
        <v/>
      </c>
      <c r="M14" s="32"/>
    </row>
    <row r="15" spans="2:46" s="1" customFormat="1" ht="18" customHeight="1">
      <c r="B15" s="32"/>
      <c r="E15" s="12" t="str">
        <f>IF('Rekapitulace stavby'!E11="","",'Rekapitulace stavby'!E11)</f>
        <v xml:space="preserve"> </v>
      </c>
      <c r="I15" s="113" t="s">
        <v>27</v>
      </c>
      <c r="J15" s="114" t="str">
        <f>IF('Rekapitulace stavby'!AN11="","",'Rekapitulace stavby'!AN11)</f>
        <v/>
      </c>
      <c r="M15" s="32"/>
    </row>
    <row r="16" spans="2:46" s="1" customFormat="1" ht="6.9" customHeight="1">
      <c r="B16" s="32"/>
      <c r="I16" s="112"/>
      <c r="J16" s="112"/>
      <c r="M16" s="32"/>
    </row>
    <row r="17" spans="2:13" s="1" customFormat="1" ht="12" customHeight="1">
      <c r="B17" s="32"/>
      <c r="D17" s="111" t="s">
        <v>28</v>
      </c>
      <c r="I17" s="113" t="s">
        <v>26</v>
      </c>
      <c r="J17" s="25" t="str">
        <f>'Rekapitulace stavby'!AN13</f>
        <v>28381670</v>
      </c>
      <c r="M17" s="32"/>
    </row>
    <row r="18" spans="2:13" s="1" customFormat="1" ht="18" customHeight="1">
      <c r="B18" s="32"/>
      <c r="E18" s="276" t="str">
        <f>'Rekapitulace stavby'!E14</f>
        <v>Siignalservis, a.s.</v>
      </c>
      <c r="F18" s="277"/>
      <c r="G18" s="277"/>
      <c r="H18" s="277"/>
      <c r="I18" s="113" t="s">
        <v>27</v>
      </c>
      <c r="J18" s="25" t="str">
        <f>'Rekapitulace stavby'!AN14</f>
        <v>CZ28381670</v>
      </c>
      <c r="M18" s="32"/>
    </row>
    <row r="19" spans="2:13" s="1" customFormat="1" ht="6.9" customHeight="1">
      <c r="B19" s="32"/>
      <c r="I19" s="112"/>
      <c r="J19" s="112"/>
      <c r="M19" s="32"/>
    </row>
    <row r="20" spans="2:13" s="1" customFormat="1" ht="12" customHeight="1">
      <c r="B20" s="32"/>
      <c r="D20" s="111" t="s">
        <v>29</v>
      </c>
      <c r="I20" s="113" t="s">
        <v>26</v>
      </c>
      <c r="J20" s="114" t="str">
        <f>IF('Rekapitulace stavby'!AN16="","",'Rekapitulace stavby'!AN16)</f>
        <v/>
      </c>
      <c r="M20" s="32"/>
    </row>
    <row r="21" spans="2:13" s="1" customFormat="1" ht="18" customHeight="1">
      <c r="B21" s="32"/>
      <c r="E21" s="12" t="str">
        <f>IF('Rekapitulace stavby'!E17="","",'Rekapitulace stavby'!E17)</f>
        <v xml:space="preserve"> </v>
      </c>
      <c r="I21" s="113" t="s">
        <v>27</v>
      </c>
      <c r="J21" s="114" t="str">
        <f>IF('Rekapitulace stavby'!AN17="","",'Rekapitulace stavby'!AN17)</f>
        <v/>
      </c>
      <c r="M21" s="32"/>
    </row>
    <row r="22" spans="2:13" s="1" customFormat="1" ht="6.9" customHeight="1">
      <c r="B22" s="32"/>
      <c r="I22" s="112"/>
      <c r="J22" s="112"/>
      <c r="M22" s="32"/>
    </row>
    <row r="23" spans="2:13" s="1" customFormat="1" ht="12" customHeight="1">
      <c r="B23" s="32"/>
      <c r="D23" s="111" t="s">
        <v>30</v>
      </c>
      <c r="I23" s="113" t="s">
        <v>26</v>
      </c>
      <c r="J23" s="114" t="str">
        <f>IF('Rekapitulace stavby'!AN19="","",'Rekapitulace stavby'!AN19)</f>
        <v/>
      </c>
      <c r="M23" s="32"/>
    </row>
    <row r="24" spans="2:13" s="1" customFormat="1" ht="18" customHeight="1">
      <c r="B24" s="32"/>
      <c r="E24" s="12" t="str">
        <f>IF('Rekapitulace stavby'!E20="","",'Rekapitulace stavby'!E20)</f>
        <v xml:space="preserve"> </v>
      </c>
      <c r="I24" s="113" t="s">
        <v>27</v>
      </c>
      <c r="J24" s="114" t="str">
        <f>IF('Rekapitulace stavby'!AN20="","",'Rekapitulace stavby'!AN20)</f>
        <v/>
      </c>
      <c r="M24" s="32"/>
    </row>
    <row r="25" spans="2:13" s="1" customFormat="1" ht="6.9" customHeight="1">
      <c r="B25" s="32"/>
      <c r="I25" s="112"/>
      <c r="J25" s="112"/>
      <c r="M25" s="32"/>
    </row>
    <row r="26" spans="2:13" s="1" customFormat="1" ht="12" customHeight="1">
      <c r="B26" s="32"/>
      <c r="D26" s="111" t="s">
        <v>31</v>
      </c>
      <c r="I26" s="112"/>
      <c r="J26" s="112"/>
      <c r="M26" s="32"/>
    </row>
    <row r="27" spans="2:13" s="6" customFormat="1" ht="16.5" customHeight="1">
      <c r="B27" s="116"/>
      <c r="E27" s="278" t="s">
        <v>1</v>
      </c>
      <c r="F27" s="278"/>
      <c r="G27" s="278"/>
      <c r="H27" s="278"/>
      <c r="I27" s="117"/>
      <c r="J27" s="117"/>
      <c r="M27" s="116"/>
    </row>
    <row r="28" spans="2:13" s="1" customFormat="1" ht="6.9" customHeight="1">
      <c r="B28" s="32"/>
      <c r="I28" s="112"/>
      <c r="J28" s="112"/>
      <c r="M28" s="32"/>
    </row>
    <row r="29" spans="2:13" s="1" customFormat="1" ht="6.9" customHeight="1">
      <c r="B29" s="32"/>
      <c r="D29" s="51"/>
      <c r="E29" s="51"/>
      <c r="F29" s="51"/>
      <c r="G29" s="51"/>
      <c r="H29" s="51"/>
      <c r="I29" s="118"/>
      <c r="J29" s="118"/>
      <c r="K29" s="51"/>
      <c r="L29" s="51"/>
      <c r="M29" s="32"/>
    </row>
    <row r="30" spans="2:13" s="1" customFormat="1" ht="14.4" customHeight="1">
      <c r="B30" s="32"/>
      <c r="D30" s="119" t="s">
        <v>116</v>
      </c>
      <c r="I30" s="112"/>
      <c r="J30" s="112"/>
      <c r="K30" s="120">
        <f>K63</f>
        <v>15159</v>
      </c>
      <c r="M30" s="32"/>
    </row>
    <row r="31" spans="2:13" s="1" customFormat="1">
      <c r="B31" s="32"/>
      <c r="E31" s="111" t="s">
        <v>33</v>
      </c>
      <c r="I31" s="112"/>
      <c r="J31" s="112"/>
      <c r="K31" s="121">
        <f>I63</f>
        <v>0</v>
      </c>
      <c r="M31" s="32"/>
    </row>
    <row r="32" spans="2:13" s="1" customFormat="1">
      <c r="B32" s="32"/>
      <c r="E32" s="111" t="s">
        <v>34</v>
      </c>
      <c r="I32" s="112"/>
      <c r="J32" s="112"/>
      <c r="K32" s="121">
        <f>J63</f>
        <v>15159</v>
      </c>
      <c r="M32" s="32"/>
    </row>
    <row r="33" spans="2:13" s="1" customFormat="1" ht="14.4" customHeight="1">
      <c r="B33" s="32"/>
      <c r="D33" s="122" t="s">
        <v>107</v>
      </c>
      <c r="I33" s="112"/>
      <c r="J33" s="112"/>
      <c r="K33" s="120">
        <f>K67</f>
        <v>0</v>
      </c>
      <c r="M33" s="32"/>
    </row>
    <row r="34" spans="2:13" s="1" customFormat="1" ht="25.35" customHeight="1">
      <c r="B34" s="32"/>
      <c r="D34" s="123" t="s">
        <v>36</v>
      </c>
      <c r="I34" s="112"/>
      <c r="J34" s="112"/>
      <c r="K34" s="124">
        <f>ROUND(K30 + K33, 2)</f>
        <v>15159</v>
      </c>
      <c r="M34" s="32"/>
    </row>
    <row r="35" spans="2:13" s="1" customFormat="1" ht="6.9" customHeight="1">
      <c r="B35" s="32"/>
      <c r="D35" s="51"/>
      <c r="E35" s="51"/>
      <c r="F35" s="51"/>
      <c r="G35" s="51"/>
      <c r="H35" s="51"/>
      <c r="I35" s="118"/>
      <c r="J35" s="118"/>
      <c r="K35" s="51"/>
      <c r="L35" s="51"/>
      <c r="M35" s="32"/>
    </row>
    <row r="36" spans="2:13" s="1" customFormat="1" ht="14.4" customHeight="1">
      <c r="B36" s="32"/>
      <c r="F36" s="125" t="s">
        <v>38</v>
      </c>
      <c r="I36" s="126" t="s">
        <v>37</v>
      </c>
      <c r="J36" s="112"/>
      <c r="K36" s="125" t="s">
        <v>39</v>
      </c>
      <c r="M36" s="32"/>
    </row>
    <row r="37" spans="2:13" s="1" customFormat="1" ht="14.4" customHeight="1">
      <c r="B37" s="32"/>
      <c r="D37" s="111" t="s">
        <v>40</v>
      </c>
      <c r="E37" s="111" t="s">
        <v>41</v>
      </c>
      <c r="F37" s="121">
        <f>ROUND((SUM(BE67:BE74) + SUM(BE94:BE117)),  2)</f>
        <v>15159</v>
      </c>
      <c r="I37" s="127">
        <v>0.21</v>
      </c>
      <c r="J37" s="112"/>
      <c r="K37" s="121">
        <f>ROUND(((SUM(BE67:BE74) + SUM(BE94:BE117))*I37),  2)</f>
        <v>3183.39</v>
      </c>
      <c r="M37" s="32"/>
    </row>
    <row r="38" spans="2:13" s="1" customFormat="1" ht="14.4" customHeight="1">
      <c r="B38" s="32"/>
      <c r="E38" s="111" t="s">
        <v>42</v>
      </c>
      <c r="F38" s="121">
        <f>ROUND((SUM(BF67:BF74) + SUM(BF94:BF117)),  2)</f>
        <v>0</v>
      </c>
      <c r="I38" s="127">
        <v>0.15</v>
      </c>
      <c r="J38" s="112"/>
      <c r="K38" s="121">
        <f>ROUND(((SUM(BF67:BF74) + SUM(BF94:BF117))*I38),  2)</f>
        <v>0</v>
      </c>
      <c r="M38" s="32"/>
    </row>
    <row r="39" spans="2:13" s="1" customFormat="1" ht="14.4" hidden="1" customHeight="1">
      <c r="B39" s="32"/>
      <c r="E39" s="111" t="s">
        <v>43</v>
      </c>
      <c r="F39" s="121">
        <f>ROUND((SUM(BG67:BG74) + SUM(BG94:BG117)),  2)</f>
        <v>0</v>
      </c>
      <c r="I39" s="127">
        <v>0.21</v>
      </c>
      <c r="J39" s="112"/>
      <c r="K39" s="121">
        <f>0</f>
        <v>0</v>
      </c>
      <c r="M39" s="32"/>
    </row>
    <row r="40" spans="2:13" s="1" customFormat="1" ht="14.4" hidden="1" customHeight="1">
      <c r="B40" s="32"/>
      <c r="E40" s="111" t="s">
        <v>44</v>
      </c>
      <c r="F40" s="121">
        <f>ROUND((SUM(BH67:BH74) + SUM(BH94:BH117)),  2)</f>
        <v>0</v>
      </c>
      <c r="I40" s="127">
        <v>0.15</v>
      </c>
      <c r="J40" s="112"/>
      <c r="K40" s="121">
        <f>0</f>
        <v>0</v>
      </c>
      <c r="M40" s="32"/>
    </row>
    <row r="41" spans="2:13" s="1" customFormat="1" ht="14.4" hidden="1" customHeight="1">
      <c r="B41" s="32"/>
      <c r="E41" s="111" t="s">
        <v>45</v>
      </c>
      <c r="F41" s="121">
        <f>ROUND((SUM(BI67:BI74) + SUM(BI94:BI117)),  2)</f>
        <v>0</v>
      </c>
      <c r="I41" s="127">
        <v>0</v>
      </c>
      <c r="J41" s="112"/>
      <c r="K41" s="121">
        <f>0</f>
        <v>0</v>
      </c>
      <c r="M41" s="32"/>
    </row>
    <row r="42" spans="2:13" s="1" customFormat="1" ht="6.9" customHeight="1">
      <c r="B42" s="32"/>
      <c r="I42" s="112"/>
      <c r="J42" s="112"/>
      <c r="M42" s="32"/>
    </row>
    <row r="43" spans="2:13" s="1" customFormat="1" ht="25.35" customHeight="1">
      <c r="B43" s="32"/>
      <c r="C43" s="128"/>
      <c r="D43" s="129" t="s">
        <v>46</v>
      </c>
      <c r="E43" s="130"/>
      <c r="F43" s="130"/>
      <c r="G43" s="131" t="s">
        <v>47</v>
      </c>
      <c r="H43" s="132" t="s">
        <v>48</v>
      </c>
      <c r="I43" s="133"/>
      <c r="J43" s="133"/>
      <c r="K43" s="134">
        <f>SUM(K34:K41)</f>
        <v>18342.39</v>
      </c>
      <c r="L43" s="135"/>
      <c r="M43" s="32"/>
    </row>
    <row r="44" spans="2:13" s="1" customFormat="1" ht="14.4" customHeight="1">
      <c r="B44" s="136"/>
      <c r="C44" s="137"/>
      <c r="D44" s="137"/>
      <c r="E44" s="137"/>
      <c r="F44" s="137"/>
      <c r="G44" s="137"/>
      <c r="H44" s="137"/>
      <c r="I44" s="138"/>
      <c r="J44" s="138"/>
      <c r="K44" s="137"/>
      <c r="L44" s="137"/>
      <c r="M44" s="32"/>
    </row>
    <row r="48" spans="2:13" s="1" customFormat="1" ht="6.9" customHeight="1">
      <c r="B48" s="139"/>
      <c r="C48" s="140"/>
      <c r="D48" s="140"/>
      <c r="E48" s="140"/>
      <c r="F48" s="140"/>
      <c r="G48" s="140"/>
      <c r="H48" s="140"/>
      <c r="I48" s="141"/>
      <c r="J48" s="141"/>
      <c r="K48" s="140"/>
      <c r="L48" s="140"/>
      <c r="M48" s="32"/>
    </row>
    <row r="49" spans="2:47" s="1" customFormat="1" ht="24.9" customHeight="1">
      <c r="B49" s="30"/>
      <c r="C49" s="18" t="s">
        <v>117</v>
      </c>
      <c r="D49" s="31"/>
      <c r="E49" s="31"/>
      <c r="F49" s="31"/>
      <c r="G49" s="31"/>
      <c r="H49" s="31"/>
      <c r="I49" s="112"/>
      <c r="J49" s="112"/>
      <c r="K49" s="31"/>
      <c r="L49" s="31"/>
      <c r="M49" s="32"/>
    </row>
    <row r="50" spans="2:47" s="1" customFormat="1" ht="6.9" customHeight="1">
      <c r="B50" s="30"/>
      <c r="C50" s="31"/>
      <c r="D50" s="31"/>
      <c r="E50" s="31"/>
      <c r="F50" s="31"/>
      <c r="G50" s="31"/>
      <c r="H50" s="31"/>
      <c r="I50" s="112"/>
      <c r="J50" s="112"/>
      <c r="K50" s="31"/>
      <c r="L50" s="31"/>
      <c r="M50" s="32"/>
    </row>
    <row r="51" spans="2:47" s="1" customFormat="1" ht="12" customHeight="1">
      <c r="B51" s="30"/>
      <c r="C51" s="24" t="s">
        <v>17</v>
      </c>
      <c r="D51" s="31"/>
      <c r="E51" s="31"/>
      <c r="F51" s="31"/>
      <c r="G51" s="31"/>
      <c r="H51" s="31"/>
      <c r="I51" s="112"/>
      <c r="J51" s="112"/>
      <c r="K51" s="31"/>
      <c r="L51" s="31"/>
      <c r="M51" s="32"/>
    </row>
    <row r="52" spans="2:47" s="1" customFormat="1" ht="16.5" customHeight="1">
      <c r="B52" s="30"/>
      <c r="C52" s="31"/>
      <c r="D52" s="31"/>
      <c r="E52" s="270" t="str">
        <f>E7</f>
        <v>Údržba, opravy a odstraňování závad u SSZT 2019 - 2022 revize o opravy EPS a EZS u SSZT Jihlava</v>
      </c>
      <c r="F52" s="271"/>
      <c r="G52" s="271"/>
      <c r="H52" s="271"/>
      <c r="I52" s="112"/>
      <c r="J52" s="112"/>
      <c r="K52" s="31"/>
      <c r="L52" s="31"/>
      <c r="M52" s="32"/>
    </row>
    <row r="53" spans="2:47" s="1" customFormat="1" ht="12" customHeight="1">
      <c r="B53" s="30"/>
      <c r="C53" s="24" t="s">
        <v>114</v>
      </c>
      <c r="D53" s="31"/>
      <c r="E53" s="31"/>
      <c r="F53" s="31"/>
      <c r="G53" s="31"/>
      <c r="H53" s="31"/>
      <c r="I53" s="112"/>
      <c r="J53" s="112"/>
      <c r="K53" s="31"/>
      <c r="L53" s="31"/>
      <c r="M53" s="32"/>
    </row>
    <row r="54" spans="2:47" s="1" customFormat="1" ht="16.5" customHeight="1">
      <c r="B54" s="30"/>
      <c r="C54" s="31"/>
      <c r="D54" s="31"/>
      <c r="E54" s="224" t="str">
        <f>E9</f>
        <v>PS 06 - Montáž a demontáž ASHS</v>
      </c>
      <c r="F54" s="244"/>
      <c r="G54" s="244"/>
      <c r="H54" s="244"/>
      <c r="I54" s="112"/>
      <c r="J54" s="112"/>
      <c r="K54" s="31"/>
      <c r="L54" s="31"/>
      <c r="M54" s="32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12"/>
      <c r="J55" s="112"/>
      <c r="K55" s="31"/>
      <c r="L55" s="31"/>
      <c r="M55" s="32"/>
    </row>
    <row r="56" spans="2:47" s="1" customFormat="1" ht="12" customHeight="1">
      <c r="B56" s="30"/>
      <c r="C56" s="24" t="s">
        <v>21</v>
      </c>
      <c r="D56" s="31"/>
      <c r="E56" s="31"/>
      <c r="F56" s="22" t="str">
        <f>F12</f>
        <v xml:space="preserve"> </v>
      </c>
      <c r="G56" s="31"/>
      <c r="H56" s="31"/>
      <c r="I56" s="113" t="s">
        <v>23</v>
      </c>
      <c r="J56" s="115" t="str">
        <f>IF(J12="","",J12)</f>
        <v>5. 3. 2019</v>
      </c>
      <c r="K56" s="31"/>
      <c r="L56" s="31"/>
      <c r="M56" s="32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12"/>
      <c r="J57" s="112"/>
      <c r="K57" s="31"/>
      <c r="L57" s="31"/>
      <c r="M57" s="32"/>
    </row>
    <row r="58" spans="2:47" s="1" customFormat="1" ht="13.65" customHeight="1">
      <c r="B58" s="30"/>
      <c r="C58" s="24" t="s">
        <v>25</v>
      </c>
      <c r="D58" s="31"/>
      <c r="E58" s="31"/>
      <c r="F58" s="22" t="str">
        <f>E15</f>
        <v xml:space="preserve"> </v>
      </c>
      <c r="G58" s="31"/>
      <c r="H58" s="31"/>
      <c r="I58" s="113" t="s">
        <v>29</v>
      </c>
      <c r="J58" s="142" t="str">
        <f>E21</f>
        <v xml:space="preserve"> </v>
      </c>
      <c r="K58" s="31"/>
      <c r="L58" s="31"/>
      <c r="M58" s="32"/>
    </row>
    <row r="59" spans="2:47" s="1" customFormat="1" ht="13.65" customHeight="1">
      <c r="B59" s="30"/>
      <c r="C59" s="24" t="s">
        <v>28</v>
      </c>
      <c r="D59" s="31"/>
      <c r="E59" s="31"/>
      <c r="F59" s="22" t="str">
        <f>IF(E18="","",E18)</f>
        <v>Siignalservis, a.s.</v>
      </c>
      <c r="G59" s="31"/>
      <c r="H59" s="31"/>
      <c r="I59" s="113" t="s">
        <v>30</v>
      </c>
      <c r="J59" s="142" t="str">
        <f>E24</f>
        <v xml:space="preserve"> </v>
      </c>
      <c r="K59" s="31"/>
      <c r="L59" s="31"/>
      <c r="M59" s="32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12"/>
      <c r="J60" s="112"/>
      <c r="K60" s="31"/>
      <c r="L60" s="31"/>
      <c r="M60" s="32"/>
    </row>
    <row r="61" spans="2:47" s="1" customFormat="1" ht="29.25" customHeight="1">
      <c r="B61" s="30"/>
      <c r="C61" s="143" t="s">
        <v>118</v>
      </c>
      <c r="D61" s="104"/>
      <c r="E61" s="104"/>
      <c r="F61" s="104"/>
      <c r="G61" s="104"/>
      <c r="H61" s="104"/>
      <c r="I61" s="144" t="s">
        <v>119</v>
      </c>
      <c r="J61" s="144" t="s">
        <v>120</v>
      </c>
      <c r="K61" s="145" t="s">
        <v>121</v>
      </c>
      <c r="L61" s="104"/>
      <c r="M61" s="32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12"/>
      <c r="J62" s="112"/>
      <c r="K62" s="31"/>
      <c r="L62" s="31"/>
      <c r="M62" s="32"/>
    </row>
    <row r="63" spans="2:47" s="1" customFormat="1" ht="22.8" customHeight="1">
      <c r="B63" s="30"/>
      <c r="C63" s="146" t="s">
        <v>122</v>
      </c>
      <c r="D63" s="31"/>
      <c r="E63" s="31"/>
      <c r="F63" s="31"/>
      <c r="G63" s="31"/>
      <c r="H63" s="31"/>
      <c r="I63" s="147">
        <f>Q94</f>
        <v>0</v>
      </c>
      <c r="J63" s="147">
        <f>R94</f>
        <v>15159</v>
      </c>
      <c r="K63" s="68">
        <f>K94</f>
        <v>15159</v>
      </c>
      <c r="L63" s="31"/>
      <c r="M63" s="32"/>
      <c r="AU63" s="12" t="s">
        <v>123</v>
      </c>
    </row>
    <row r="64" spans="2:47" s="7" customFormat="1" ht="24.9" customHeight="1">
      <c r="B64" s="148"/>
      <c r="C64" s="149"/>
      <c r="D64" s="150" t="s">
        <v>124</v>
      </c>
      <c r="E64" s="151"/>
      <c r="F64" s="151"/>
      <c r="G64" s="151"/>
      <c r="H64" s="151"/>
      <c r="I64" s="152">
        <f>Q95</f>
        <v>0</v>
      </c>
      <c r="J64" s="152">
        <f>R95</f>
        <v>15159</v>
      </c>
      <c r="K64" s="153">
        <f>K95</f>
        <v>15159</v>
      </c>
      <c r="L64" s="149"/>
      <c r="M64" s="154"/>
    </row>
    <row r="65" spans="2:65" s="1" customFormat="1" ht="21.75" customHeight="1">
      <c r="B65" s="30"/>
      <c r="C65" s="31"/>
      <c r="D65" s="31"/>
      <c r="E65" s="31"/>
      <c r="F65" s="31"/>
      <c r="G65" s="31"/>
      <c r="H65" s="31"/>
      <c r="I65" s="112"/>
      <c r="J65" s="112"/>
      <c r="K65" s="31"/>
      <c r="L65" s="31"/>
      <c r="M65" s="32"/>
    </row>
    <row r="66" spans="2:65" s="1" customFormat="1" ht="6.9" customHeight="1">
      <c r="B66" s="30"/>
      <c r="C66" s="31"/>
      <c r="D66" s="31"/>
      <c r="E66" s="31"/>
      <c r="F66" s="31"/>
      <c r="G66" s="31"/>
      <c r="H66" s="31"/>
      <c r="I66" s="112"/>
      <c r="J66" s="112"/>
      <c r="K66" s="31"/>
      <c r="L66" s="31"/>
      <c r="M66" s="32"/>
    </row>
    <row r="67" spans="2:65" s="1" customFormat="1" ht="29.25" customHeight="1">
      <c r="B67" s="30"/>
      <c r="C67" s="146" t="s">
        <v>125</v>
      </c>
      <c r="D67" s="31"/>
      <c r="E67" s="31"/>
      <c r="F67" s="31"/>
      <c r="G67" s="31"/>
      <c r="H67" s="31"/>
      <c r="I67" s="112"/>
      <c r="J67" s="112"/>
      <c r="K67" s="155">
        <f>ROUND(K68 + K69 + K70 + K71 + K72 + K73,2)</f>
        <v>0</v>
      </c>
      <c r="L67" s="31"/>
      <c r="M67" s="32"/>
      <c r="O67" s="156" t="s">
        <v>40</v>
      </c>
    </row>
    <row r="68" spans="2:65" s="1" customFormat="1" ht="18" customHeight="1">
      <c r="B68" s="30"/>
      <c r="C68" s="31"/>
      <c r="D68" s="231" t="s">
        <v>126</v>
      </c>
      <c r="E68" s="232"/>
      <c r="F68" s="232"/>
      <c r="G68" s="31"/>
      <c r="H68" s="31"/>
      <c r="I68" s="112"/>
      <c r="J68" s="112"/>
      <c r="K68" s="95">
        <v>0</v>
      </c>
      <c r="L68" s="31"/>
      <c r="M68" s="157"/>
      <c r="N68" s="112"/>
      <c r="O68" s="158" t="s">
        <v>41</v>
      </c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4" t="s">
        <v>127</v>
      </c>
      <c r="AZ68" s="112"/>
      <c r="BA68" s="112"/>
      <c r="BB68" s="112"/>
      <c r="BC68" s="112"/>
      <c r="BD68" s="112"/>
      <c r="BE68" s="159">
        <f t="shared" ref="BE68:BE73" si="0">IF(O68="základní",K68,0)</f>
        <v>0</v>
      </c>
      <c r="BF68" s="159">
        <f t="shared" ref="BF68:BF73" si="1">IF(O68="snížená",K68,0)</f>
        <v>0</v>
      </c>
      <c r="BG68" s="159">
        <f t="shared" ref="BG68:BG73" si="2">IF(O68="zákl. přenesená",K68,0)</f>
        <v>0</v>
      </c>
      <c r="BH68" s="159">
        <f t="shared" ref="BH68:BH73" si="3">IF(O68="sníž. přenesená",K68,0)</f>
        <v>0</v>
      </c>
      <c r="BI68" s="159">
        <f t="shared" ref="BI68:BI73" si="4">IF(O68="nulová",K68,0)</f>
        <v>0</v>
      </c>
      <c r="BJ68" s="114" t="s">
        <v>80</v>
      </c>
      <c r="BK68" s="112"/>
      <c r="BL68" s="112"/>
      <c r="BM68" s="112"/>
    </row>
    <row r="69" spans="2:65" s="1" customFormat="1" ht="18" customHeight="1">
      <c r="B69" s="30"/>
      <c r="C69" s="31"/>
      <c r="D69" s="231" t="s">
        <v>128</v>
      </c>
      <c r="E69" s="232"/>
      <c r="F69" s="232"/>
      <c r="G69" s="31"/>
      <c r="H69" s="31"/>
      <c r="I69" s="112"/>
      <c r="J69" s="112"/>
      <c r="K69" s="95">
        <v>0</v>
      </c>
      <c r="L69" s="31"/>
      <c r="M69" s="157"/>
      <c r="N69" s="112"/>
      <c r="O69" s="158" t="s">
        <v>41</v>
      </c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4" t="s">
        <v>127</v>
      </c>
      <c r="AZ69" s="112"/>
      <c r="BA69" s="112"/>
      <c r="BB69" s="112"/>
      <c r="BC69" s="112"/>
      <c r="BD69" s="112"/>
      <c r="BE69" s="159">
        <f t="shared" si="0"/>
        <v>0</v>
      </c>
      <c r="BF69" s="159">
        <f t="shared" si="1"/>
        <v>0</v>
      </c>
      <c r="BG69" s="159">
        <f t="shared" si="2"/>
        <v>0</v>
      </c>
      <c r="BH69" s="159">
        <f t="shared" si="3"/>
        <v>0</v>
      </c>
      <c r="BI69" s="159">
        <f t="shared" si="4"/>
        <v>0</v>
      </c>
      <c r="BJ69" s="114" t="s">
        <v>80</v>
      </c>
      <c r="BK69" s="112"/>
      <c r="BL69" s="112"/>
      <c r="BM69" s="112"/>
    </row>
    <row r="70" spans="2:65" s="1" customFormat="1" ht="18" customHeight="1">
      <c r="B70" s="30"/>
      <c r="C70" s="31"/>
      <c r="D70" s="231" t="s">
        <v>129</v>
      </c>
      <c r="E70" s="232"/>
      <c r="F70" s="232"/>
      <c r="G70" s="31"/>
      <c r="H70" s="31"/>
      <c r="I70" s="112"/>
      <c r="J70" s="112"/>
      <c r="K70" s="95">
        <v>0</v>
      </c>
      <c r="L70" s="31"/>
      <c r="M70" s="157"/>
      <c r="N70" s="112"/>
      <c r="O70" s="158" t="s">
        <v>41</v>
      </c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4" t="s">
        <v>127</v>
      </c>
      <c r="AZ70" s="112"/>
      <c r="BA70" s="112"/>
      <c r="BB70" s="112"/>
      <c r="BC70" s="112"/>
      <c r="BD70" s="112"/>
      <c r="BE70" s="159">
        <f t="shared" si="0"/>
        <v>0</v>
      </c>
      <c r="BF70" s="159">
        <f t="shared" si="1"/>
        <v>0</v>
      </c>
      <c r="BG70" s="159">
        <f t="shared" si="2"/>
        <v>0</v>
      </c>
      <c r="BH70" s="159">
        <f t="shared" si="3"/>
        <v>0</v>
      </c>
      <c r="BI70" s="159">
        <f t="shared" si="4"/>
        <v>0</v>
      </c>
      <c r="BJ70" s="114" t="s">
        <v>80</v>
      </c>
      <c r="BK70" s="112"/>
      <c r="BL70" s="112"/>
      <c r="BM70" s="112"/>
    </row>
    <row r="71" spans="2:65" s="1" customFormat="1" ht="18" customHeight="1">
      <c r="B71" s="30"/>
      <c r="C71" s="31"/>
      <c r="D71" s="231" t="s">
        <v>130</v>
      </c>
      <c r="E71" s="232"/>
      <c r="F71" s="232"/>
      <c r="G71" s="31"/>
      <c r="H71" s="31"/>
      <c r="I71" s="112"/>
      <c r="J71" s="112"/>
      <c r="K71" s="95">
        <v>0</v>
      </c>
      <c r="L71" s="31"/>
      <c r="M71" s="157"/>
      <c r="N71" s="112"/>
      <c r="O71" s="158" t="s">
        <v>41</v>
      </c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4" t="s">
        <v>127</v>
      </c>
      <c r="AZ71" s="112"/>
      <c r="BA71" s="112"/>
      <c r="BB71" s="112"/>
      <c r="BC71" s="112"/>
      <c r="BD71" s="112"/>
      <c r="BE71" s="159">
        <f t="shared" si="0"/>
        <v>0</v>
      </c>
      <c r="BF71" s="159">
        <f t="shared" si="1"/>
        <v>0</v>
      </c>
      <c r="BG71" s="159">
        <f t="shared" si="2"/>
        <v>0</v>
      </c>
      <c r="BH71" s="159">
        <f t="shared" si="3"/>
        <v>0</v>
      </c>
      <c r="BI71" s="159">
        <f t="shared" si="4"/>
        <v>0</v>
      </c>
      <c r="BJ71" s="114" t="s">
        <v>80</v>
      </c>
      <c r="BK71" s="112"/>
      <c r="BL71" s="112"/>
      <c r="BM71" s="112"/>
    </row>
    <row r="72" spans="2:65" s="1" customFormat="1" ht="18" customHeight="1">
      <c r="B72" s="30"/>
      <c r="C72" s="31"/>
      <c r="D72" s="231" t="s">
        <v>131</v>
      </c>
      <c r="E72" s="232"/>
      <c r="F72" s="232"/>
      <c r="G72" s="31"/>
      <c r="H72" s="31"/>
      <c r="I72" s="112"/>
      <c r="J72" s="112"/>
      <c r="K72" s="95">
        <v>0</v>
      </c>
      <c r="L72" s="31"/>
      <c r="M72" s="157"/>
      <c r="N72" s="112"/>
      <c r="O72" s="158" t="s">
        <v>41</v>
      </c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4" t="s">
        <v>127</v>
      </c>
      <c r="AZ72" s="112"/>
      <c r="BA72" s="112"/>
      <c r="BB72" s="112"/>
      <c r="BC72" s="112"/>
      <c r="BD72" s="112"/>
      <c r="BE72" s="159">
        <f t="shared" si="0"/>
        <v>0</v>
      </c>
      <c r="BF72" s="159">
        <f t="shared" si="1"/>
        <v>0</v>
      </c>
      <c r="BG72" s="159">
        <f t="shared" si="2"/>
        <v>0</v>
      </c>
      <c r="BH72" s="159">
        <f t="shared" si="3"/>
        <v>0</v>
      </c>
      <c r="BI72" s="159">
        <f t="shared" si="4"/>
        <v>0</v>
      </c>
      <c r="BJ72" s="114" t="s">
        <v>80</v>
      </c>
      <c r="BK72" s="112"/>
      <c r="BL72" s="112"/>
      <c r="BM72" s="112"/>
    </row>
    <row r="73" spans="2:65" s="1" customFormat="1" ht="18" customHeight="1">
      <c r="B73" s="30"/>
      <c r="C73" s="31"/>
      <c r="D73" s="94" t="s">
        <v>132</v>
      </c>
      <c r="E73" s="31"/>
      <c r="F73" s="31"/>
      <c r="G73" s="31"/>
      <c r="H73" s="31"/>
      <c r="I73" s="112"/>
      <c r="J73" s="112"/>
      <c r="K73" s="95">
        <f>ROUND(K30*T73,2)</f>
        <v>0</v>
      </c>
      <c r="L73" s="31"/>
      <c r="M73" s="157"/>
      <c r="N73" s="112"/>
      <c r="O73" s="158" t="s">
        <v>41</v>
      </c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4" t="s">
        <v>133</v>
      </c>
      <c r="AZ73" s="112"/>
      <c r="BA73" s="112"/>
      <c r="BB73" s="112"/>
      <c r="BC73" s="112"/>
      <c r="BD73" s="112"/>
      <c r="BE73" s="159">
        <f t="shared" si="0"/>
        <v>0</v>
      </c>
      <c r="BF73" s="159">
        <f t="shared" si="1"/>
        <v>0</v>
      </c>
      <c r="BG73" s="159">
        <f t="shared" si="2"/>
        <v>0</v>
      </c>
      <c r="BH73" s="159">
        <f t="shared" si="3"/>
        <v>0</v>
      </c>
      <c r="BI73" s="159">
        <f t="shared" si="4"/>
        <v>0</v>
      </c>
      <c r="BJ73" s="114" t="s">
        <v>80</v>
      </c>
      <c r="BK73" s="112"/>
      <c r="BL73" s="112"/>
      <c r="BM73" s="112"/>
    </row>
    <row r="74" spans="2:65" s="1" customFormat="1">
      <c r="B74" s="30"/>
      <c r="C74" s="31"/>
      <c r="D74" s="31"/>
      <c r="E74" s="31"/>
      <c r="F74" s="31"/>
      <c r="G74" s="31"/>
      <c r="H74" s="31"/>
      <c r="I74" s="112"/>
      <c r="J74" s="112"/>
      <c r="K74" s="31"/>
      <c r="L74" s="31"/>
      <c r="M74" s="32"/>
    </row>
    <row r="75" spans="2:65" s="1" customFormat="1" ht="29.25" customHeight="1">
      <c r="B75" s="30"/>
      <c r="C75" s="103" t="s">
        <v>112</v>
      </c>
      <c r="D75" s="104"/>
      <c r="E75" s="104"/>
      <c r="F75" s="104"/>
      <c r="G75" s="104"/>
      <c r="H75" s="104"/>
      <c r="I75" s="160"/>
      <c r="J75" s="160"/>
      <c r="K75" s="105">
        <f>ROUND(K63+K67,2)</f>
        <v>15159</v>
      </c>
      <c r="L75" s="104"/>
      <c r="M75" s="32"/>
    </row>
    <row r="76" spans="2:65" s="1" customFormat="1" ht="6.9" customHeight="1">
      <c r="B76" s="42"/>
      <c r="C76" s="43"/>
      <c r="D76" s="43"/>
      <c r="E76" s="43"/>
      <c r="F76" s="43"/>
      <c r="G76" s="43"/>
      <c r="H76" s="43"/>
      <c r="I76" s="138"/>
      <c r="J76" s="138"/>
      <c r="K76" s="43"/>
      <c r="L76" s="43"/>
      <c r="M76" s="32"/>
    </row>
    <row r="80" spans="2:65" s="1" customFormat="1" ht="6.9" customHeight="1">
      <c r="B80" s="44"/>
      <c r="C80" s="45"/>
      <c r="D80" s="45"/>
      <c r="E80" s="45"/>
      <c r="F80" s="45"/>
      <c r="G80" s="45"/>
      <c r="H80" s="45"/>
      <c r="I80" s="141"/>
      <c r="J80" s="141"/>
      <c r="K80" s="45"/>
      <c r="L80" s="45"/>
      <c r="M80" s="32"/>
    </row>
    <row r="81" spans="2:65" s="1" customFormat="1" ht="24.9" customHeight="1">
      <c r="B81" s="30"/>
      <c r="C81" s="18" t="s">
        <v>134</v>
      </c>
      <c r="D81" s="31"/>
      <c r="E81" s="31"/>
      <c r="F81" s="31"/>
      <c r="G81" s="31"/>
      <c r="H81" s="31"/>
      <c r="I81" s="112"/>
      <c r="J81" s="112"/>
      <c r="K81" s="31"/>
      <c r="L81" s="31"/>
      <c r="M81" s="32"/>
    </row>
    <row r="82" spans="2:65" s="1" customFormat="1" ht="6.9" customHeight="1">
      <c r="B82" s="30"/>
      <c r="C82" s="31"/>
      <c r="D82" s="31"/>
      <c r="E82" s="31"/>
      <c r="F82" s="31"/>
      <c r="G82" s="31"/>
      <c r="H82" s="31"/>
      <c r="I82" s="112"/>
      <c r="J82" s="112"/>
      <c r="K82" s="31"/>
      <c r="L82" s="31"/>
      <c r="M82" s="32"/>
    </row>
    <row r="83" spans="2:65" s="1" customFormat="1" ht="12" customHeight="1">
      <c r="B83" s="30"/>
      <c r="C83" s="24" t="s">
        <v>17</v>
      </c>
      <c r="D83" s="31"/>
      <c r="E83" s="31"/>
      <c r="F83" s="31"/>
      <c r="G83" s="31"/>
      <c r="H83" s="31"/>
      <c r="I83" s="112"/>
      <c r="J83" s="112"/>
      <c r="K83" s="31"/>
      <c r="L83" s="31"/>
      <c r="M83" s="32"/>
    </row>
    <row r="84" spans="2:65" s="1" customFormat="1" ht="16.5" customHeight="1">
      <c r="B84" s="30"/>
      <c r="C84" s="31"/>
      <c r="D84" s="31"/>
      <c r="E84" s="270" t="str">
        <f>E7</f>
        <v>Údržba, opravy a odstraňování závad u SSZT 2019 - 2022 revize o opravy EPS a EZS u SSZT Jihlava</v>
      </c>
      <c r="F84" s="271"/>
      <c r="G84" s="271"/>
      <c r="H84" s="271"/>
      <c r="I84" s="112"/>
      <c r="J84" s="112"/>
      <c r="K84" s="31"/>
      <c r="L84" s="31"/>
      <c r="M84" s="32"/>
    </row>
    <row r="85" spans="2:65" s="1" customFormat="1" ht="12" customHeight="1">
      <c r="B85" s="30"/>
      <c r="C85" s="24" t="s">
        <v>114</v>
      </c>
      <c r="D85" s="31"/>
      <c r="E85" s="31"/>
      <c r="F85" s="31"/>
      <c r="G85" s="31"/>
      <c r="H85" s="31"/>
      <c r="I85" s="112"/>
      <c r="J85" s="112"/>
      <c r="K85" s="31"/>
      <c r="L85" s="31"/>
      <c r="M85" s="32"/>
    </row>
    <row r="86" spans="2:65" s="1" customFormat="1" ht="16.5" customHeight="1">
      <c r="B86" s="30"/>
      <c r="C86" s="31"/>
      <c r="D86" s="31"/>
      <c r="E86" s="224" t="str">
        <f>E9</f>
        <v>PS 06 - Montáž a demontáž ASHS</v>
      </c>
      <c r="F86" s="244"/>
      <c r="G86" s="244"/>
      <c r="H86" s="244"/>
      <c r="I86" s="112"/>
      <c r="J86" s="112"/>
      <c r="K86" s="31"/>
      <c r="L86" s="31"/>
      <c r="M86" s="32"/>
    </row>
    <row r="87" spans="2:65" s="1" customFormat="1" ht="6.9" customHeight="1">
      <c r="B87" s="30"/>
      <c r="C87" s="31"/>
      <c r="D87" s="31"/>
      <c r="E87" s="31"/>
      <c r="F87" s="31"/>
      <c r="G87" s="31"/>
      <c r="H87" s="31"/>
      <c r="I87" s="112"/>
      <c r="J87" s="112"/>
      <c r="K87" s="31"/>
      <c r="L87" s="31"/>
      <c r="M87" s="32"/>
    </row>
    <row r="88" spans="2:65" s="1" customFormat="1" ht="12" customHeight="1">
      <c r="B88" s="30"/>
      <c r="C88" s="24" t="s">
        <v>21</v>
      </c>
      <c r="D88" s="31"/>
      <c r="E88" s="31"/>
      <c r="F88" s="22" t="str">
        <f>F12</f>
        <v xml:space="preserve"> </v>
      </c>
      <c r="G88" s="31"/>
      <c r="H88" s="31"/>
      <c r="I88" s="113" t="s">
        <v>23</v>
      </c>
      <c r="J88" s="115" t="str">
        <f>IF(J12="","",J12)</f>
        <v>5. 3. 2019</v>
      </c>
      <c r="K88" s="31"/>
      <c r="L88" s="31"/>
      <c r="M88" s="32"/>
    </row>
    <row r="89" spans="2:65" s="1" customFormat="1" ht="6.9" customHeight="1">
      <c r="B89" s="30"/>
      <c r="C89" s="31"/>
      <c r="D89" s="31"/>
      <c r="E89" s="31"/>
      <c r="F89" s="31"/>
      <c r="G89" s="31"/>
      <c r="H89" s="31"/>
      <c r="I89" s="112"/>
      <c r="J89" s="112"/>
      <c r="K89" s="31"/>
      <c r="L89" s="31"/>
      <c r="M89" s="32"/>
    </row>
    <row r="90" spans="2:65" s="1" customFormat="1" ht="13.65" customHeight="1">
      <c r="B90" s="30"/>
      <c r="C90" s="24" t="s">
        <v>25</v>
      </c>
      <c r="D90" s="31"/>
      <c r="E90" s="31"/>
      <c r="F90" s="22" t="str">
        <f>E15</f>
        <v xml:space="preserve"> </v>
      </c>
      <c r="G90" s="31"/>
      <c r="H90" s="31"/>
      <c r="I90" s="113" t="s">
        <v>29</v>
      </c>
      <c r="J90" s="142" t="str">
        <f>E21</f>
        <v xml:space="preserve"> </v>
      </c>
      <c r="K90" s="31"/>
      <c r="L90" s="31"/>
      <c r="M90" s="32"/>
    </row>
    <row r="91" spans="2:65" s="1" customFormat="1" ht="13.65" customHeight="1">
      <c r="B91" s="30"/>
      <c r="C91" s="24" t="s">
        <v>28</v>
      </c>
      <c r="D91" s="31"/>
      <c r="E91" s="31"/>
      <c r="F91" s="22" t="str">
        <f>IF(E18="","",E18)</f>
        <v>Siignalservis, a.s.</v>
      </c>
      <c r="G91" s="31"/>
      <c r="H91" s="31"/>
      <c r="I91" s="113" t="s">
        <v>30</v>
      </c>
      <c r="J91" s="142" t="str">
        <f>E24</f>
        <v xml:space="preserve"> </v>
      </c>
      <c r="K91" s="31"/>
      <c r="L91" s="31"/>
      <c r="M91" s="32"/>
    </row>
    <row r="92" spans="2:65" s="1" customFormat="1" ht="10.35" customHeight="1">
      <c r="B92" s="30"/>
      <c r="C92" s="31"/>
      <c r="D92" s="31"/>
      <c r="E92" s="31"/>
      <c r="F92" s="31"/>
      <c r="G92" s="31"/>
      <c r="H92" s="31"/>
      <c r="I92" s="112"/>
      <c r="J92" s="112"/>
      <c r="K92" s="31"/>
      <c r="L92" s="31"/>
      <c r="M92" s="32"/>
    </row>
    <row r="93" spans="2:65" s="8" customFormat="1" ht="29.25" customHeight="1">
      <c r="B93" s="161"/>
      <c r="C93" s="162" t="s">
        <v>135</v>
      </c>
      <c r="D93" s="163" t="s">
        <v>55</v>
      </c>
      <c r="E93" s="163" t="s">
        <v>51</v>
      </c>
      <c r="F93" s="163" t="s">
        <v>52</v>
      </c>
      <c r="G93" s="163" t="s">
        <v>136</v>
      </c>
      <c r="H93" s="163" t="s">
        <v>137</v>
      </c>
      <c r="I93" s="164" t="s">
        <v>138</v>
      </c>
      <c r="J93" s="164" t="s">
        <v>139</v>
      </c>
      <c r="K93" s="163" t="s">
        <v>121</v>
      </c>
      <c r="L93" s="165" t="s">
        <v>140</v>
      </c>
      <c r="M93" s="166"/>
      <c r="N93" s="59" t="s">
        <v>1</v>
      </c>
      <c r="O93" s="60" t="s">
        <v>40</v>
      </c>
      <c r="P93" s="60" t="s">
        <v>141</v>
      </c>
      <c r="Q93" s="60" t="s">
        <v>142</v>
      </c>
      <c r="R93" s="60" t="s">
        <v>143</v>
      </c>
      <c r="S93" s="60" t="s">
        <v>144</v>
      </c>
      <c r="T93" s="60" t="s">
        <v>145</v>
      </c>
      <c r="U93" s="60" t="s">
        <v>146</v>
      </c>
      <c r="V93" s="60" t="s">
        <v>147</v>
      </c>
      <c r="W93" s="60" t="s">
        <v>148</v>
      </c>
      <c r="X93" s="60" t="s">
        <v>149</v>
      </c>
      <c r="Y93" s="61" t="s">
        <v>150</v>
      </c>
    </row>
    <row r="94" spans="2:65" s="1" customFormat="1" ht="22.8" customHeight="1">
      <c r="B94" s="30"/>
      <c r="C94" s="66" t="s">
        <v>151</v>
      </c>
      <c r="D94" s="31"/>
      <c r="E94" s="31"/>
      <c r="F94" s="31"/>
      <c r="G94" s="31"/>
      <c r="H94" s="31"/>
      <c r="I94" s="112"/>
      <c r="J94" s="112"/>
      <c r="K94" s="167">
        <f>BK94</f>
        <v>15159</v>
      </c>
      <c r="L94" s="31"/>
      <c r="M94" s="32"/>
      <c r="N94" s="62"/>
      <c r="O94" s="63"/>
      <c r="P94" s="63"/>
      <c r="Q94" s="168">
        <f>Q95</f>
        <v>0</v>
      </c>
      <c r="R94" s="168">
        <f>R95</f>
        <v>15159</v>
      </c>
      <c r="S94" s="63"/>
      <c r="T94" s="169">
        <f>T95</f>
        <v>0</v>
      </c>
      <c r="U94" s="63"/>
      <c r="V94" s="169">
        <f>V95</f>
        <v>0</v>
      </c>
      <c r="W94" s="63"/>
      <c r="X94" s="169">
        <f>X95</f>
        <v>0</v>
      </c>
      <c r="Y94" s="64"/>
      <c r="AT94" s="12" t="s">
        <v>71</v>
      </c>
      <c r="AU94" s="12" t="s">
        <v>123</v>
      </c>
      <c r="BK94" s="170">
        <f>BK95</f>
        <v>15159</v>
      </c>
    </row>
    <row r="95" spans="2:65" s="9" customFormat="1" ht="25.95" customHeight="1">
      <c r="B95" s="171"/>
      <c r="C95" s="172"/>
      <c r="D95" s="173" t="s">
        <v>71</v>
      </c>
      <c r="E95" s="174" t="s">
        <v>152</v>
      </c>
      <c r="F95" s="174" t="s">
        <v>153</v>
      </c>
      <c r="G95" s="172"/>
      <c r="H95" s="172"/>
      <c r="I95" s="175"/>
      <c r="J95" s="175"/>
      <c r="K95" s="176">
        <f>BK95</f>
        <v>15159</v>
      </c>
      <c r="L95" s="172"/>
      <c r="M95" s="177"/>
      <c r="N95" s="178"/>
      <c r="O95" s="179"/>
      <c r="P95" s="179"/>
      <c r="Q95" s="180">
        <f>SUM(Q96:Q117)</f>
        <v>0</v>
      </c>
      <c r="R95" s="180">
        <f>SUM(R96:R117)</f>
        <v>15159</v>
      </c>
      <c r="S95" s="179"/>
      <c r="T95" s="181">
        <f>SUM(T96:T117)</f>
        <v>0</v>
      </c>
      <c r="U95" s="179"/>
      <c r="V95" s="181">
        <f>SUM(V96:V117)</f>
        <v>0</v>
      </c>
      <c r="W95" s="179"/>
      <c r="X95" s="181">
        <f>SUM(X96:X117)</f>
        <v>0</v>
      </c>
      <c r="Y95" s="182"/>
      <c r="AR95" s="183" t="s">
        <v>154</v>
      </c>
      <c r="AT95" s="184" t="s">
        <v>71</v>
      </c>
      <c r="AU95" s="184" t="s">
        <v>72</v>
      </c>
      <c r="AY95" s="183" t="s">
        <v>155</v>
      </c>
      <c r="BK95" s="185">
        <f>SUM(BK96:BK117)</f>
        <v>15159</v>
      </c>
    </row>
    <row r="96" spans="2:65" s="1" customFormat="1" ht="22.5" customHeight="1">
      <c r="B96" s="30"/>
      <c r="C96" s="186" t="s">
        <v>80</v>
      </c>
      <c r="D96" s="186" t="s">
        <v>157</v>
      </c>
      <c r="E96" s="187" t="s">
        <v>1882</v>
      </c>
      <c r="F96" s="188" t="s">
        <v>1883</v>
      </c>
      <c r="G96" s="189" t="s">
        <v>1884</v>
      </c>
      <c r="H96" s="190">
        <v>1</v>
      </c>
      <c r="I96" s="191"/>
      <c r="J96" s="191">
        <v>154</v>
      </c>
      <c r="K96" s="192">
        <f>ROUND(P96*H96,2)</f>
        <v>154</v>
      </c>
      <c r="L96" s="188" t="s">
        <v>161</v>
      </c>
      <c r="M96" s="32"/>
      <c r="N96" s="193" t="s">
        <v>1</v>
      </c>
      <c r="O96" s="194" t="s">
        <v>41</v>
      </c>
      <c r="P96" s="195">
        <f>I96+J96</f>
        <v>154</v>
      </c>
      <c r="Q96" s="195">
        <f>ROUND(I96*H96,2)</f>
        <v>0</v>
      </c>
      <c r="R96" s="195">
        <f>ROUND(J96*H96,2)</f>
        <v>154</v>
      </c>
      <c r="S96" s="55"/>
      <c r="T96" s="196">
        <f>S96*H96</f>
        <v>0</v>
      </c>
      <c r="U96" s="196">
        <v>0</v>
      </c>
      <c r="V96" s="196">
        <f>U96*H96</f>
        <v>0</v>
      </c>
      <c r="W96" s="196">
        <v>0</v>
      </c>
      <c r="X96" s="196">
        <f>W96*H96</f>
        <v>0</v>
      </c>
      <c r="Y96" s="197" t="s">
        <v>1</v>
      </c>
      <c r="AR96" s="12" t="s">
        <v>162</v>
      </c>
      <c r="AT96" s="12" t="s">
        <v>157</v>
      </c>
      <c r="AU96" s="12" t="s">
        <v>80</v>
      </c>
      <c r="AY96" s="12" t="s">
        <v>155</v>
      </c>
      <c r="BE96" s="99">
        <f>IF(O96="základní",K96,0)</f>
        <v>154</v>
      </c>
      <c r="BF96" s="99">
        <f>IF(O96="snížená",K96,0)</f>
        <v>0</v>
      </c>
      <c r="BG96" s="99">
        <f>IF(O96="zákl. přenesená",K96,0)</f>
        <v>0</v>
      </c>
      <c r="BH96" s="99">
        <f>IF(O96="sníž. přenesená",K96,0)</f>
        <v>0</v>
      </c>
      <c r="BI96" s="99">
        <f>IF(O96="nulová",K96,0)</f>
        <v>0</v>
      </c>
      <c r="BJ96" s="12" t="s">
        <v>80</v>
      </c>
      <c r="BK96" s="99">
        <f>ROUND(P96*H96,2)</f>
        <v>154</v>
      </c>
      <c r="BL96" s="12" t="s">
        <v>162</v>
      </c>
      <c r="BM96" s="12" t="s">
        <v>1885</v>
      </c>
    </row>
    <row r="97" spans="2:65" s="1" customFormat="1">
      <c r="B97" s="30"/>
      <c r="C97" s="31"/>
      <c r="D97" s="198" t="s">
        <v>164</v>
      </c>
      <c r="E97" s="31"/>
      <c r="F97" s="199" t="s">
        <v>1886</v>
      </c>
      <c r="G97" s="31"/>
      <c r="H97" s="31"/>
      <c r="I97" s="112"/>
      <c r="J97" s="112"/>
      <c r="K97" s="31"/>
      <c r="L97" s="31"/>
      <c r="M97" s="32"/>
      <c r="N97" s="200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6"/>
      <c r="AT97" s="12" t="s">
        <v>164</v>
      </c>
      <c r="AU97" s="12" t="s">
        <v>80</v>
      </c>
    </row>
    <row r="98" spans="2:65" s="1" customFormat="1" ht="22.5" customHeight="1">
      <c r="B98" s="30"/>
      <c r="C98" s="186" t="s">
        <v>82</v>
      </c>
      <c r="D98" s="186" t="s">
        <v>157</v>
      </c>
      <c r="E98" s="187" t="s">
        <v>1887</v>
      </c>
      <c r="F98" s="188" t="s">
        <v>1888</v>
      </c>
      <c r="G98" s="189" t="s">
        <v>160</v>
      </c>
      <c r="H98" s="190">
        <v>1</v>
      </c>
      <c r="I98" s="191"/>
      <c r="J98" s="191">
        <v>6174</v>
      </c>
      <c r="K98" s="192">
        <f>ROUND(P98*H98,2)</f>
        <v>6174</v>
      </c>
      <c r="L98" s="188" t="s">
        <v>161</v>
      </c>
      <c r="M98" s="32"/>
      <c r="N98" s="193" t="s">
        <v>1</v>
      </c>
      <c r="O98" s="194" t="s">
        <v>41</v>
      </c>
      <c r="P98" s="195">
        <f>I98+J98</f>
        <v>6174</v>
      </c>
      <c r="Q98" s="195">
        <f>ROUND(I98*H98,2)</f>
        <v>0</v>
      </c>
      <c r="R98" s="195">
        <f>ROUND(J98*H98,2)</f>
        <v>6174</v>
      </c>
      <c r="S98" s="55"/>
      <c r="T98" s="196">
        <f>S98*H98</f>
        <v>0</v>
      </c>
      <c r="U98" s="196">
        <v>0</v>
      </c>
      <c r="V98" s="196">
        <f>U98*H98</f>
        <v>0</v>
      </c>
      <c r="W98" s="196">
        <v>0</v>
      </c>
      <c r="X98" s="196">
        <f>W98*H98</f>
        <v>0</v>
      </c>
      <c r="Y98" s="197" t="s">
        <v>1</v>
      </c>
      <c r="AR98" s="12" t="s">
        <v>162</v>
      </c>
      <c r="AT98" s="12" t="s">
        <v>157</v>
      </c>
      <c r="AU98" s="12" t="s">
        <v>80</v>
      </c>
      <c r="AY98" s="12" t="s">
        <v>155</v>
      </c>
      <c r="BE98" s="99">
        <f>IF(O98="základní",K98,0)</f>
        <v>6174</v>
      </c>
      <c r="BF98" s="99">
        <f>IF(O98="snížená",K98,0)</f>
        <v>0</v>
      </c>
      <c r="BG98" s="99">
        <f>IF(O98="zákl. přenesená",K98,0)</f>
        <v>0</v>
      </c>
      <c r="BH98" s="99">
        <f>IF(O98="sníž. přenesená",K98,0)</f>
        <v>0</v>
      </c>
      <c r="BI98" s="99">
        <f>IF(O98="nulová",K98,0)</f>
        <v>0</v>
      </c>
      <c r="BJ98" s="12" t="s">
        <v>80</v>
      </c>
      <c r="BK98" s="99">
        <f>ROUND(P98*H98,2)</f>
        <v>6174</v>
      </c>
      <c r="BL98" s="12" t="s">
        <v>162</v>
      </c>
      <c r="BM98" s="12" t="s">
        <v>1889</v>
      </c>
    </row>
    <row r="99" spans="2:65" s="1" customFormat="1">
      <c r="B99" s="30"/>
      <c r="C99" s="31"/>
      <c r="D99" s="198" t="s">
        <v>164</v>
      </c>
      <c r="E99" s="31"/>
      <c r="F99" s="199" t="s">
        <v>1888</v>
      </c>
      <c r="G99" s="31"/>
      <c r="H99" s="31"/>
      <c r="I99" s="112"/>
      <c r="J99" s="112"/>
      <c r="K99" s="31"/>
      <c r="L99" s="31"/>
      <c r="M99" s="32"/>
      <c r="N99" s="200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6"/>
      <c r="AT99" s="12" t="s">
        <v>164</v>
      </c>
      <c r="AU99" s="12" t="s">
        <v>80</v>
      </c>
    </row>
    <row r="100" spans="2:65" s="1" customFormat="1" ht="22.5" customHeight="1">
      <c r="B100" s="30"/>
      <c r="C100" s="186" t="s">
        <v>190</v>
      </c>
      <c r="D100" s="186" t="s">
        <v>157</v>
      </c>
      <c r="E100" s="187" t="s">
        <v>1890</v>
      </c>
      <c r="F100" s="188" t="s">
        <v>1891</v>
      </c>
      <c r="G100" s="189" t="s">
        <v>169</v>
      </c>
      <c r="H100" s="190">
        <v>1</v>
      </c>
      <c r="I100" s="191"/>
      <c r="J100" s="191">
        <v>877</v>
      </c>
      <c r="K100" s="192">
        <f>ROUND(P100*H100,2)</f>
        <v>877</v>
      </c>
      <c r="L100" s="188" t="s">
        <v>161</v>
      </c>
      <c r="M100" s="32"/>
      <c r="N100" s="193" t="s">
        <v>1</v>
      </c>
      <c r="O100" s="194" t="s">
        <v>41</v>
      </c>
      <c r="P100" s="195">
        <f>I100+J100</f>
        <v>877</v>
      </c>
      <c r="Q100" s="195">
        <f>ROUND(I100*H100,2)</f>
        <v>0</v>
      </c>
      <c r="R100" s="195">
        <f>ROUND(J100*H100,2)</f>
        <v>877</v>
      </c>
      <c r="S100" s="55"/>
      <c r="T100" s="196">
        <f>S100*H100</f>
        <v>0</v>
      </c>
      <c r="U100" s="196">
        <v>0</v>
      </c>
      <c r="V100" s="196">
        <f>U100*H100</f>
        <v>0</v>
      </c>
      <c r="W100" s="196">
        <v>0</v>
      </c>
      <c r="X100" s="196">
        <f>W100*H100</f>
        <v>0</v>
      </c>
      <c r="Y100" s="197" t="s">
        <v>1</v>
      </c>
      <c r="AR100" s="12" t="s">
        <v>162</v>
      </c>
      <c r="AT100" s="12" t="s">
        <v>157</v>
      </c>
      <c r="AU100" s="12" t="s">
        <v>80</v>
      </c>
      <c r="AY100" s="12" t="s">
        <v>155</v>
      </c>
      <c r="BE100" s="99">
        <f>IF(O100="základní",K100,0)</f>
        <v>877</v>
      </c>
      <c r="BF100" s="99">
        <f>IF(O100="snížená",K100,0)</f>
        <v>0</v>
      </c>
      <c r="BG100" s="99">
        <f>IF(O100="zákl. přenesená",K100,0)</f>
        <v>0</v>
      </c>
      <c r="BH100" s="99">
        <f>IF(O100="sníž. přenesená",K100,0)</f>
        <v>0</v>
      </c>
      <c r="BI100" s="99">
        <f>IF(O100="nulová",K100,0)</f>
        <v>0</v>
      </c>
      <c r="BJ100" s="12" t="s">
        <v>80</v>
      </c>
      <c r="BK100" s="99">
        <f>ROUND(P100*H100,2)</f>
        <v>877</v>
      </c>
      <c r="BL100" s="12" t="s">
        <v>162</v>
      </c>
      <c r="BM100" s="12" t="s">
        <v>1892</v>
      </c>
    </row>
    <row r="101" spans="2:65" s="1" customFormat="1">
      <c r="B101" s="30"/>
      <c r="C101" s="31"/>
      <c r="D101" s="198" t="s">
        <v>164</v>
      </c>
      <c r="E101" s="31"/>
      <c r="F101" s="199" t="s">
        <v>1891</v>
      </c>
      <c r="G101" s="31"/>
      <c r="H101" s="31"/>
      <c r="I101" s="112"/>
      <c r="J101" s="112"/>
      <c r="K101" s="31"/>
      <c r="L101" s="31"/>
      <c r="M101" s="32"/>
      <c r="N101" s="200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6"/>
      <c r="AT101" s="12" t="s">
        <v>164</v>
      </c>
      <c r="AU101" s="12" t="s">
        <v>80</v>
      </c>
    </row>
    <row r="102" spans="2:65" s="1" customFormat="1" ht="22.5" customHeight="1">
      <c r="B102" s="30"/>
      <c r="C102" s="186" t="s">
        <v>154</v>
      </c>
      <c r="D102" s="186" t="s">
        <v>157</v>
      </c>
      <c r="E102" s="187" t="s">
        <v>1893</v>
      </c>
      <c r="F102" s="188" t="s">
        <v>1894</v>
      </c>
      <c r="G102" s="189" t="s">
        <v>169</v>
      </c>
      <c r="H102" s="190">
        <v>1</v>
      </c>
      <c r="I102" s="191"/>
      <c r="J102" s="191">
        <v>938</v>
      </c>
      <c r="K102" s="192">
        <f>ROUND(P102*H102,2)</f>
        <v>938</v>
      </c>
      <c r="L102" s="188" t="s">
        <v>161</v>
      </c>
      <c r="M102" s="32"/>
      <c r="N102" s="193" t="s">
        <v>1</v>
      </c>
      <c r="O102" s="194" t="s">
        <v>41</v>
      </c>
      <c r="P102" s="195">
        <f>I102+J102</f>
        <v>938</v>
      </c>
      <c r="Q102" s="195">
        <f>ROUND(I102*H102,2)</f>
        <v>0</v>
      </c>
      <c r="R102" s="195">
        <f>ROUND(J102*H102,2)</f>
        <v>938</v>
      </c>
      <c r="S102" s="55"/>
      <c r="T102" s="196">
        <f>S102*H102</f>
        <v>0</v>
      </c>
      <c r="U102" s="196">
        <v>0</v>
      </c>
      <c r="V102" s="196">
        <f>U102*H102</f>
        <v>0</v>
      </c>
      <c r="W102" s="196">
        <v>0</v>
      </c>
      <c r="X102" s="196">
        <f>W102*H102</f>
        <v>0</v>
      </c>
      <c r="Y102" s="197" t="s">
        <v>1</v>
      </c>
      <c r="AR102" s="12" t="s">
        <v>162</v>
      </c>
      <c r="AT102" s="12" t="s">
        <v>157</v>
      </c>
      <c r="AU102" s="12" t="s">
        <v>80</v>
      </c>
      <c r="AY102" s="12" t="s">
        <v>155</v>
      </c>
      <c r="BE102" s="99">
        <f>IF(O102="základní",K102,0)</f>
        <v>938</v>
      </c>
      <c r="BF102" s="99">
        <f>IF(O102="snížená",K102,0)</f>
        <v>0</v>
      </c>
      <c r="BG102" s="99">
        <f>IF(O102="zákl. přenesená",K102,0)</f>
        <v>0</v>
      </c>
      <c r="BH102" s="99">
        <f>IF(O102="sníž. přenesená",K102,0)</f>
        <v>0</v>
      </c>
      <c r="BI102" s="99">
        <f>IF(O102="nulová",K102,0)</f>
        <v>0</v>
      </c>
      <c r="BJ102" s="12" t="s">
        <v>80</v>
      </c>
      <c r="BK102" s="99">
        <f>ROUND(P102*H102,2)</f>
        <v>938</v>
      </c>
      <c r="BL102" s="12" t="s">
        <v>162</v>
      </c>
      <c r="BM102" s="12" t="s">
        <v>1895</v>
      </c>
    </row>
    <row r="103" spans="2:65" s="1" customFormat="1">
      <c r="B103" s="30"/>
      <c r="C103" s="31"/>
      <c r="D103" s="198" t="s">
        <v>164</v>
      </c>
      <c r="E103" s="31"/>
      <c r="F103" s="199" t="s">
        <v>1894</v>
      </c>
      <c r="G103" s="31"/>
      <c r="H103" s="31"/>
      <c r="I103" s="112"/>
      <c r="J103" s="112"/>
      <c r="K103" s="31"/>
      <c r="L103" s="31"/>
      <c r="M103" s="32"/>
      <c r="N103" s="200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6"/>
      <c r="AT103" s="12" t="s">
        <v>164</v>
      </c>
      <c r="AU103" s="12" t="s">
        <v>80</v>
      </c>
    </row>
    <row r="104" spans="2:65" s="1" customFormat="1" ht="22.5" customHeight="1">
      <c r="B104" s="30"/>
      <c r="C104" s="186" t="s">
        <v>199</v>
      </c>
      <c r="D104" s="186" t="s">
        <v>157</v>
      </c>
      <c r="E104" s="187" t="s">
        <v>1896</v>
      </c>
      <c r="F104" s="188" t="s">
        <v>1897</v>
      </c>
      <c r="G104" s="189" t="s">
        <v>169</v>
      </c>
      <c r="H104" s="190">
        <v>1</v>
      </c>
      <c r="I104" s="191"/>
      <c r="J104" s="191">
        <v>662</v>
      </c>
      <c r="K104" s="192">
        <f>ROUND(P104*H104,2)</f>
        <v>662</v>
      </c>
      <c r="L104" s="188" t="s">
        <v>161</v>
      </c>
      <c r="M104" s="32"/>
      <c r="N104" s="193" t="s">
        <v>1</v>
      </c>
      <c r="O104" s="194" t="s">
        <v>41</v>
      </c>
      <c r="P104" s="195">
        <f>I104+J104</f>
        <v>662</v>
      </c>
      <c r="Q104" s="195">
        <f>ROUND(I104*H104,2)</f>
        <v>0</v>
      </c>
      <c r="R104" s="195">
        <f>ROUND(J104*H104,2)</f>
        <v>662</v>
      </c>
      <c r="S104" s="55"/>
      <c r="T104" s="196">
        <f>S104*H104</f>
        <v>0</v>
      </c>
      <c r="U104" s="196">
        <v>0</v>
      </c>
      <c r="V104" s="196">
        <f>U104*H104</f>
        <v>0</v>
      </c>
      <c r="W104" s="196">
        <v>0</v>
      </c>
      <c r="X104" s="196">
        <f>W104*H104</f>
        <v>0</v>
      </c>
      <c r="Y104" s="197" t="s">
        <v>1</v>
      </c>
      <c r="AR104" s="12" t="s">
        <v>162</v>
      </c>
      <c r="AT104" s="12" t="s">
        <v>157</v>
      </c>
      <c r="AU104" s="12" t="s">
        <v>80</v>
      </c>
      <c r="AY104" s="12" t="s">
        <v>155</v>
      </c>
      <c r="BE104" s="99">
        <f>IF(O104="základní",K104,0)</f>
        <v>662</v>
      </c>
      <c r="BF104" s="99">
        <f>IF(O104="snížená",K104,0)</f>
        <v>0</v>
      </c>
      <c r="BG104" s="99">
        <f>IF(O104="zákl. přenesená",K104,0)</f>
        <v>0</v>
      </c>
      <c r="BH104" s="99">
        <f>IF(O104="sníž. přenesená",K104,0)</f>
        <v>0</v>
      </c>
      <c r="BI104" s="99">
        <f>IF(O104="nulová",K104,0)</f>
        <v>0</v>
      </c>
      <c r="BJ104" s="12" t="s">
        <v>80</v>
      </c>
      <c r="BK104" s="99">
        <f>ROUND(P104*H104,2)</f>
        <v>662</v>
      </c>
      <c r="BL104" s="12" t="s">
        <v>162</v>
      </c>
      <c r="BM104" s="12" t="s">
        <v>1898</v>
      </c>
    </row>
    <row r="105" spans="2:65" s="1" customFormat="1">
      <c r="B105" s="30"/>
      <c r="C105" s="31"/>
      <c r="D105" s="198" t="s">
        <v>164</v>
      </c>
      <c r="E105" s="31"/>
      <c r="F105" s="199" t="s">
        <v>1897</v>
      </c>
      <c r="G105" s="31"/>
      <c r="H105" s="31"/>
      <c r="I105" s="112"/>
      <c r="J105" s="112"/>
      <c r="K105" s="31"/>
      <c r="L105" s="31"/>
      <c r="M105" s="32"/>
      <c r="N105" s="200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6"/>
      <c r="AT105" s="12" t="s">
        <v>164</v>
      </c>
      <c r="AU105" s="12" t="s">
        <v>80</v>
      </c>
    </row>
    <row r="106" spans="2:65" s="1" customFormat="1" ht="22.5" customHeight="1">
      <c r="B106" s="30"/>
      <c r="C106" s="186" t="s">
        <v>204</v>
      </c>
      <c r="D106" s="186" t="s">
        <v>157</v>
      </c>
      <c r="E106" s="187" t="s">
        <v>1899</v>
      </c>
      <c r="F106" s="188" t="s">
        <v>1900</v>
      </c>
      <c r="G106" s="189" t="s">
        <v>1901</v>
      </c>
      <c r="H106" s="190">
        <v>1</v>
      </c>
      <c r="I106" s="191"/>
      <c r="J106" s="191">
        <v>175</v>
      </c>
      <c r="K106" s="192">
        <f>ROUND(P106*H106,2)</f>
        <v>175</v>
      </c>
      <c r="L106" s="188" t="s">
        <v>161</v>
      </c>
      <c r="M106" s="32"/>
      <c r="N106" s="193" t="s">
        <v>1</v>
      </c>
      <c r="O106" s="194" t="s">
        <v>41</v>
      </c>
      <c r="P106" s="195">
        <f>I106+J106</f>
        <v>175</v>
      </c>
      <c r="Q106" s="195">
        <f>ROUND(I106*H106,2)</f>
        <v>0</v>
      </c>
      <c r="R106" s="195">
        <f>ROUND(J106*H106,2)</f>
        <v>175</v>
      </c>
      <c r="S106" s="55"/>
      <c r="T106" s="196">
        <f>S106*H106</f>
        <v>0</v>
      </c>
      <c r="U106" s="196">
        <v>0</v>
      </c>
      <c r="V106" s="196">
        <f>U106*H106</f>
        <v>0</v>
      </c>
      <c r="W106" s="196">
        <v>0</v>
      </c>
      <c r="X106" s="196">
        <f>W106*H106</f>
        <v>0</v>
      </c>
      <c r="Y106" s="197" t="s">
        <v>1</v>
      </c>
      <c r="AR106" s="12" t="s">
        <v>162</v>
      </c>
      <c r="AT106" s="12" t="s">
        <v>157</v>
      </c>
      <c r="AU106" s="12" t="s">
        <v>80</v>
      </c>
      <c r="AY106" s="12" t="s">
        <v>155</v>
      </c>
      <c r="BE106" s="99">
        <f>IF(O106="základní",K106,0)</f>
        <v>175</v>
      </c>
      <c r="BF106" s="99">
        <f>IF(O106="snížená",K106,0)</f>
        <v>0</v>
      </c>
      <c r="BG106" s="99">
        <f>IF(O106="zákl. přenesená",K106,0)</f>
        <v>0</v>
      </c>
      <c r="BH106" s="99">
        <f>IF(O106="sníž. přenesená",K106,0)</f>
        <v>0</v>
      </c>
      <c r="BI106" s="99">
        <f>IF(O106="nulová",K106,0)</f>
        <v>0</v>
      </c>
      <c r="BJ106" s="12" t="s">
        <v>80</v>
      </c>
      <c r="BK106" s="99">
        <f>ROUND(P106*H106,2)</f>
        <v>175</v>
      </c>
      <c r="BL106" s="12" t="s">
        <v>162</v>
      </c>
      <c r="BM106" s="12" t="s">
        <v>1902</v>
      </c>
    </row>
    <row r="107" spans="2:65" s="1" customFormat="1">
      <c r="B107" s="30"/>
      <c r="C107" s="31"/>
      <c r="D107" s="198" t="s">
        <v>164</v>
      </c>
      <c r="E107" s="31"/>
      <c r="F107" s="199" t="s">
        <v>1900</v>
      </c>
      <c r="G107" s="31"/>
      <c r="H107" s="31"/>
      <c r="I107" s="112"/>
      <c r="J107" s="112"/>
      <c r="K107" s="31"/>
      <c r="L107" s="31"/>
      <c r="M107" s="32"/>
      <c r="N107" s="200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6"/>
      <c r="AT107" s="12" t="s">
        <v>164</v>
      </c>
      <c r="AU107" s="12" t="s">
        <v>80</v>
      </c>
    </row>
    <row r="108" spans="2:65" s="1" customFormat="1" ht="22.5" customHeight="1">
      <c r="B108" s="30"/>
      <c r="C108" s="186" t="s">
        <v>209</v>
      </c>
      <c r="D108" s="186" t="s">
        <v>157</v>
      </c>
      <c r="E108" s="187" t="s">
        <v>1903</v>
      </c>
      <c r="F108" s="188" t="s">
        <v>1904</v>
      </c>
      <c r="G108" s="189" t="s">
        <v>160</v>
      </c>
      <c r="H108" s="190">
        <v>1</v>
      </c>
      <c r="I108" s="191"/>
      <c r="J108" s="191">
        <v>4322</v>
      </c>
      <c r="K108" s="192">
        <f>ROUND(P108*H108,2)</f>
        <v>4322</v>
      </c>
      <c r="L108" s="188" t="s">
        <v>161</v>
      </c>
      <c r="M108" s="32"/>
      <c r="N108" s="193" t="s">
        <v>1</v>
      </c>
      <c r="O108" s="194" t="s">
        <v>41</v>
      </c>
      <c r="P108" s="195">
        <f>I108+J108</f>
        <v>4322</v>
      </c>
      <c r="Q108" s="195">
        <f>ROUND(I108*H108,2)</f>
        <v>0</v>
      </c>
      <c r="R108" s="195">
        <f>ROUND(J108*H108,2)</f>
        <v>4322</v>
      </c>
      <c r="S108" s="55"/>
      <c r="T108" s="196">
        <f>S108*H108</f>
        <v>0</v>
      </c>
      <c r="U108" s="196">
        <v>0</v>
      </c>
      <c r="V108" s="196">
        <f>U108*H108</f>
        <v>0</v>
      </c>
      <c r="W108" s="196">
        <v>0</v>
      </c>
      <c r="X108" s="196">
        <f>W108*H108</f>
        <v>0</v>
      </c>
      <c r="Y108" s="197" t="s">
        <v>1</v>
      </c>
      <c r="AR108" s="12" t="s">
        <v>162</v>
      </c>
      <c r="AT108" s="12" t="s">
        <v>157</v>
      </c>
      <c r="AU108" s="12" t="s">
        <v>80</v>
      </c>
      <c r="AY108" s="12" t="s">
        <v>155</v>
      </c>
      <c r="BE108" s="99">
        <f>IF(O108="základní",K108,0)</f>
        <v>4322</v>
      </c>
      <c r="BF108" s="99">
        <f>IF(O108="snížená",K108,0)</f>
        <v>0</v>
      </c>
      <c r="BG108" s="99">
        <f>IF(O108="zákl. přenesená",K108,0)</f>
        <v>0</v>
      </c>
      <c r="BH108" s="99">
        <f>IF(O108="sníž. přenesená",K108,0)</f>
        <v>0</v>
      </c>
      <c r="BI108" s="99">
        <f>IF(O108="nulová",K108,0)</f>
        <v>0</v>
      </c>
      <c r="BJ108" s="12" t="s">
        <v>80</v>
      </c>
      <c r="BK108" s="99">
        <f>ROUND(P108*H108,2)</f>
        <v>4322</v>
      </c>
      <c r="BL108" s="12" t="s">
        <v>162</v>
      </c>
      <c r="BM108" s="12" t="s">
        <v>1905</v>
      </c>
    </row>
    <row r="109" spans="2:65" s="1" customFormat="1">
      <c r="B109" s="30"/>
      <c r="C109" s="31"/>
      <c r="D109" s="198" t="s">
        <v>164</v>
      </c>
      <c r="E109" s="31"/>
      <c r="F109" s="199" t="s">
        <v>1904</v>
      </c>
      <c r="G109" s="31"/>
      <c r="H109" s="31"/>
      <c r="I109" s="112"/>
      <c r="J109" s="112"/>
      <c r="K109" s="31"/>
      <c r="L109" s="31"/>
      <c r="M109" s="32"/>
      <c r="N109" s="200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6"/>
      <c r="AT109" s="12" t="s">
        <v>164</v>
      </c>
      <c r="AU109" s="12" t="s">
        <v>80</v>
      </c>
    </row>
    <row r="110" spans="2:65" s="1" customFormat="1" ht="22.5" customHeight="1">
      <c r="B110" s="30"/>
      <c r="C110" s="186" t="s">
        <v>214</v>
      </c>
      <c r="D110" s="186" t="s">
        <v>157</v>
      </c>
      <c r="E110" s="187" t="s">
        <v>1906</v>
      </c>
      <c r="F110" s="188" t="s">
        <v>1907</v>
      </c>
      <c r="G110" s="189" t="s">
        <v>169</v>
      </c>
      <c r="H110" s="190">
        <v>1</v>
      </c>
      <c r="I110" s="191"/>
      <c r="J110" s="191">
        <v>613</v>
      </c>
      <c r="K110" s="192">
        <f>ROUND(P110*H110,2)</f>
        <v>613</v>
      </c>
      <c r="L110" s="188" t="s">
        <v>161</v>
      </c>
      <c r="M110" s="32"/>
      <c r="N110" s="193" t="s">
        <v>1</v>
      </c>
      <c r="O110" s="194" t="s">
        <v>41</v>
      </c>
      <c r="P110" s="195">
        <f>I110+J110</f>
        <v>613</v>
      </c>
      <c r="Q110" s="195">
        <f>ROUND(I110*H110,2)</f>
        <v>0</v>
      </c>
      <c r="R110" s="195">
        <f>ROUND(J110*H110,2)</f>
        <v>613</v>
      </c>
      <c r="S110" s="55"/>
      <c r="T110" s="196">
        <f>S110*H110</f>
        <v>0</v>
      </c>
      <c r="U110" s="196">
        <v>0</v>
      </c>
      <c r="V110" s="196">
        <f>U110*H110</f>
        <v>0</v>
      </c>
      <c r="W110" s="196">
        <v>0</v>
      </c>
      <c r="X110" s="196">
        <f>W110*H110</f>
        <v>0</v>
      </c>
      <c r="Y110" s="197" t="s">
        <v>1</v>
      </c>
      <c r="AR110" s="12" t="s">
        <v>162</v>
      </c>
      <c r="AT110" s="12" t="s">
        <v>157</v>
      </c>
      <c r="AU110" s="12" t="s">
        <v>80</v>
      </c>
      <c r="AY110" s="12" t="s">
        <v>155</v>
      </c>
      <c r="BE110" s="99">
        <f>IF(O110="základní",K110,0)</f>
        <v>613</v>
      </c>
      <c r="BF110" s="99">
        <f>IF(O110="snížená",K110,0)</f>
        <v>0</v>
      </c>
      <c r="BG110" s="99">
        <f>IF(O110="zákl. přenesená",K110,0)</f>
        <v>0</v>
      </c>
      <c r="BH110" s="99">
        <f>IF(O110="sníž. přenesená",K110,0)</f>
        <v>0</v>
      </c>
      <c r="BI110" s="99">
        <f>IF(O110="nulová",K110,0)</f>
        <v>0</v>
      </c>
      <c r="BJ110" s="12" t="s">
        <v>80</v>
      </c>
      <c r="BK110" s="99">
        <f>ROUND(P110*H110,2)</f>
        <v>613</v>
      </c>
      <c r="BL110" s="12" t="s">
        <v>162</v>
      </c>
      <c r="BM110" s="12" t="s">
        <v>1908</v>
      </c>
    </row>
    <row r="111" spans="2:65" s="1" customFormat="1">
      <c r="B111" s="30"/>
      <c r="C111" s="31"/>
      <c r="D111" s="198" t="s">
        <v>164</v>
      </c>
      <c r="E111" s="31"/>
      <c r="F111" s="199" t="s">
        <v>1907</v>
      </c>
      <c r="G111" s="31"/>
      <c r="H111" s="31"/>
      <c r="I111" s="112"/>
      <c r="J111" s="112"/>
      <c r="K111" s="31"/>
      <c r="L111" s="31"/>
      <c r="M111" s="32"/>
      <c r="N111" s="200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6"/>
      <c r="AT111" s="12" t="s">
        <v>164</v>
      </c>
      <c r="AU111" s="12" t="s">
        <v>80</v>
      </c>
    </row>
    <row r="112" spans="2:65" s="1" customFormat="1" ht="22.5" customHeight="1">
      <c r="B112" s="30"/>
      <c r="C112" s="186" t="s">
        <v>219</v>
      </c>
      <c r="D112" s="186" t="s">
        <v>157</v>
      </c>
      <c r="E112" s="187" t="s">
        <v>1909</v>
      </c>
      <c r="F112" s="188" t="s">
        <v>1910</v>
      </c>
      <c r="G112" s="189" t="s">
        <v>169</v>
      </c>
      <c r="H112" s="190">
        <v>1</v>
      </c>
      <c r="I112" s="191"/>
      <c r="J112" s="191">
        <v>657</v>
      </c>
      <c r="K112" s="192">
        <f>ROUND(P112*H112,2)</f>
        <v>657</v>
      </c>
      <c r="L112" s="188" t="s">
        <v>161</v>
      </c>
      <c r="M112" s="32"/>
      <c r="N112" s="193" t="s">
        <v>1</v>
      </c>
      <c r="O112" s="194" t="s">
        <v>41</v>
      </c>
      <c r="P112" s="195">
        <f>I112+J112</f>
        <v>657</v>
      </c>
      <c r="Q112" s="195">
        <f>ROUND(I112*H112,2)</f>
        <v>0</v>
      </c>
      <c r="R112" s="195">
        <f>ROUND(J112*H112,2)</f>
        <v>657</v>
      </c>
      <c r="S112" s="55"/>
      <c r="T112" s="196">
        <f>S112*H112</f>
        <v>0</v>
      </c>
      <c r="U112" s="196">
        <v>0</v>
      </c>
      <c r="V112" s="196">
        <f>U112*H112</f>
        <v>0</v>
      </c>
      <c r="W112" s="196">
        <v>0</v>
      </c>
      <c r="X112" s="196">
        <f>W112*H112</f>
        <v>0</v>
      </c>
      <c r="Y112" s="197" t="s">
        <v>1</v>
      </c>
      <c r="AR112" s="12" t="s">
        <v>162</v>
      </c>
      <c r="AT112" s="12" t="s">
        <v>157</v>
      </c>
      <c r="AU112" s="12" t="s">
        <v>80</v>
      </c>
      <c r="AY112" s="12" t="s">
        <v>155</v>
      </c>
      <c r="BE112" s="99">
        <f>IF(O112="základní",K112,0)</f>
        <v>657</v>
      </c>
      <c r="BF112" s="99">
        <f>IF(O112="snížená",K112,0)</f>
        <v>0</v>
      </c>
      <c r="BG112" s="99">
        <f>IF(O112="zákl. přenesená",K112,0)</f>
        <v>0</v>
      </c>
      <c r="BH112" s="99">
        <f>IF(O112="sníž. přenesená",K112,0)</f>
        <v>0</v>
      </c>
      <c r="BI112" s="99">
        <f>IF(O112="nulová",K112,0)</f>
        <v>0</v>
      </c>
      <c r="BJ112" s="12" t="s">
        <v>80</v>
      </c>
      <c r="BK112" s="99">
        <f>ROUND(P112*H112,2)</f>
        <v>657</v>
      </c>
      <c r="BL112" s="12" t="s">
        <v>162</v>
      </c>
      <c r="BM112" s="12" t="s">
        <v>1911</v>
      </c>
    </row>
    <row r="113" spans="2:65" s="1" customFormat="1">
      <c r="B113" s="30"/>
      <c r="C113" s="31"/>
      <c r="D113" s="198" t="s">
        <v>164</v>
      </c>
      <c r="E113" s="31"/>
      <c r="F113" s="199" t="s">
        <v>1910</v>
      </c>
      <c r="G113" s="31"/>
      <c r="H113" s="31"/>
      <c r="I113" s="112"/>
      <c r="J113" s="112"/>
      <c r="K113" s="31"/>
      <c r="L113" s="31"/>
      <c r="M113" s="32"/>
      <c r="N113" s="200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6"/>
      <c r="AT113" s="12" t="s">
        <v>164</v>
      </c>
      <c r="AU113" s="12" t="s">
        <v>80</v>
      </c>
    </row>
    <row r="114" spans="2:65" s="1" customFormat="1" ht="22.5" customHeight="1">
      <c r="B114" s="30"/>
      <c r="C114" s="186" t="s">
        <v>224</v>
      </c>
      <c r="D114" s="186" t="s">
        <v>157</v>
      </c>
      <c r="E114" s="187" t="s">
        <v>1912</v>
      </c>
      <c r="F114" s="188" t="s">
        <v>1913</v>
      </c>
      <c r="G114" s="189" t="s">
        <v>169</v>
      </c>
      <c r="H114" s="190">
        <v>1</v>
      </c>
      <c r="I114" s="191"/>
      <c r="J114" s="191">
        <v>464</v>
      </c>
      <c r="K114" s="192">
        <f>ROUND(P114*H114,2)</f>
        <v>464</v>
      </c>
      <c r="L114" s="188" t="s">
        <v>161</v>
      </c>
      <c r="M114" s="32"/>
      <c r="N114" s="193" t="s">
        <v>1</v>
      </c>
      <c r="O114" s="194" t="s">
        <v>41</v>
      </c>
      <c r="P114" s="195">
        <f>I114+J114</f>
        <v>464</v>
      </c>
      <c r="Q114" s="195">
        <f>ROUND(I114*H114,2)</f>
        <v>0</v>
      </c>
      <c r="R114" s="195">
        <f>ROUND(J114*H114,2)</f>
        <v>464</v>
      </c>
      <c r="S114" s="55"/>
      <c r="T114" s="196">
        <f>S114*H114</f>
        <v>0</v>
      </c>
      <c r="U114" s="196">
        <v>0</v>
      </c>
      <c r="V114" s="196">
        <f>U114*H114</f>
        <v>0</v>
      </c>
      <c r="W114" s="196">
        <v>0</v>
      </c>
      <c r="X114" s="196">
        <f>W114*H114</f>
        <v>0</v>
      </c>
      <c r="Y114" s="197" t="s">
        <v>1</v>
      </c>
      <c r="AR114" s="12" t="s">
        <v>162</v>
      </c>
      <c r="AT114" s="12" t="s">
        <v>157</v>
      </c>
      <c r="AU114" s="12" t="s">
        <v>80</v>
      </c>
      <c r="AY114" s="12" t="s">
        <v>155</v>
      </c>
      <c r="BE114" s="99">
        <f>IF(O114="základní",K114,0)</f>
        <v>464</v>
      </c>
      <c r="BF114" s="99">
        <f>IF(O114="snížená",K114,0)</f>
        <v>0</v>
      </c>
      <c r="BG114" s="99">
        <f>IF(O114="zákl. přenesená",K114,0)</f>
        <v>0</v>
      </c>
      <c r="BH114" s="99">
        <f>IF(O114="sníž. přenesená",K114,0)</f>
        <v>0</v>
      </c>
      <c r="BI114" s="99">
        <f>IF(O114="nulová",K114,0)</f>
        <v>0</v>
      </c>
      <c r="BJ114" s="12" t="s">
        <v>80</v>
      </c>
      <c r="BK114" s="99">
        <f>ROUND(P114*H114,2)</f>
        <v>464</v>
      </c>
      <c r="BL114" s="12" t="s">
        <v>162</v>
      </c>
      <c r="BM114" s="12" t="s">
        <v>1914</v>
      </c>
    </row>
    <row r="115" spans="2:65" s="1" customFormat="1">
      <c r="B115" s="30"/>
      <c r="C115" s="31"/>
      <c r="D115" s="198" t="s">
        <v>164</v>
      </c>
      <c r="E115" s="31"/>
      <c r="F115" s="199" t="s">
        <v>1913</v>
      </c>
      <c r="G115" s="31"/>
      <c r="H115" s="31"/>
      <c r="I115" s="112"/>
      <c r="J115" s="112"/>
      <c r="K115" s="31"/>
      <c r="L115" s="31"/>
      <c r="M115" s="32"/>
      <c r="N115" s="200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6"/>
      <c r="AT115" s="12" t="s">
        <v>164</v>
      </c>
      <c r="AU115" s="12" t="s">
        <v>80</v>
      </c>
    </row>
    <row r="116" spans="2:65" s="1" customFormat="1" ht="22.5" customHeight="1">
      <c r="B116" s="30"/>
      <c r="C116" s="186" t="s">
        <v>229</v>
      </c>
      <c r="D116" s="186" t="s">
        <v>157</v>
      </c>
      <c r="E116" s="187" t="s">
        <v>1915</v>
      </c>
      <c r="F116" s="188" t="s">
        <v>1916</v>
      </c>
      <c r="G116" s="189" t="s">
        <v>1901</v>
      </c>
      <c r="H116" s="190">
        <v>1</v>
      </c>
      <c r="I116" s="191"/>
      <c r="J116" s="191">
        <v>123</v>
      </c>
      <c r="K116" s="192">
        <f>ROUND(P116*H116,2)</f>
        <v>123</v>
      </c>
      <c r="L116" s="188" t="s">
        <v>161</v>
      </c>
      <c r="M116" s="32"/>
      <c r="N116" s="193" t="s">
        <v>1</v>
      </c>
      <c r="O116" s="194" t="s">
        <v>41</v>
      </c>
      <c r="P116" s="195">
        <f>I116+J116</f>
        <v>123</v>
      </c>
      <c r="Q116" s="195">
        <f>ROUND(I116*H116,2)</f>
        <v>0</v>
      </c>
      <c r="R116" s="195">
        <f>ROUND(J116*H116,2)</f>
        <v>123</v>
      </c>
      <c r="S116" s="55"/>
      <c r="T116" s="196">
        <f>S116*H116</f>
        <v>0</v>
      </c>
      <c r="U116" s="196">
        <v>0</v>
      </c>
      <c r="V116" s="196">
        <f>U116*H116</f>
        <v>0</v>
      </c>
      <c r="W116" s="196">
        <v>0</v>
      </c>
      <c r="X116" s="196">
        <f>W116*H116</f>
        <v>0</v>
      </c>
      <c r="Y116" s="197" t="s">
        <v>1</v>
      </c>
      <c r="AR116" s="12" t="s">
        <v>162</v>
      </c>
      <c r="AT116" s="12" t="s">
        <v>157</v>
      </c>
      <c r="AU116" s="12" t="s">
        <v>80</v>
      </c>
      <c r="AY116" s="12" t="s">
        <v>155</v>
      </c>
      <c r="BE116" s="99">
        <f>IF(O116="základní",K116,0)</f>
        <v>123</v>
      </c>
      <c r="BF116" s="99">
        <f>IF(O116="snížená",K116,0)</f>
        <v>0</v>
      </c>
      <c r="BG116" s="99">
        <f>IF(O116="zákl. přenesená",K116,0)</f>
        <v>0</v>
      </c>
      <c r="BH116" s="99">
        <f>IF(O116="sníž. přenesená",K116,0)</f>
        <v>0</v>
      </c>
      <c r="BI116" s="99">
        <f>IF(O116="nulová",K116,0)</f>
        <v>0</v>
      </c>
      <c r="BJ116" s="12" t="s">
        <v>80</v>
      </c>
      <c r="BK116" s="99">
        <f>ROUND(P116*H116,2)</f>
        <v>123</v>
      </c>
      <c r="BL116" s="12" t="s">
        <v>162</v>
      </c>
      <c r="BM116" s="12" t="s">
        <v>1917</v>
      </c>
    </row>
    <row r="117" spans="2:65" s="1" customFormat="1">
      <c r="B117" s="30"/>
      <c r="C117" s="31"/>
      <c r="D117" s="198" t="s">
        <v>164</v>
      </c>
      <c r="E117" s="31"/>
      <c r="F117" s="199" t="s">
        <v>1916</v>
      </c>
      <c r="G117" s="31"/>
      <c r="H117" s="31"/>
      <c r="I117" s="112"/>
      <c r="J117" s="112"/>
      <c r="K117" s="31"/>
      <c r="L117" s="31"/>
      <c r="M117" s="32"/>
      <c r="N117" s="201"/>
      <c r="O117" s="202"/>
      <c r="P117" s="202"/>
      <c r="Q117" s="202"/>
      <c r="R117" s="202"/>
      <c r="S117" s="202"/>
      <c r="T117" s="202"/>
      <c r="U117" s="202"/>
      <c r="V117" s="202"/>
      <c r="W117" s="202"/>
      <c r="X117" s="202"/>
      <c r="Y117" s="203"/>
      <c r="AT117" s="12" t="s">
        <v>164</v>
      </c>
      <c r="AU117" s="12" t="s">
        <v>80</v>
      </c>
    </row>
    <row r="118" spans="2:65" s="1" customFormat="1" ht="6.9" customHeight="1">
      <c r="B118" s="42"/>
      <c r="C118" s="43"/>
      <c r="D118" s="43"/>
      <c r="E118" s="43"/>
      <c r="F118" s="43"/>
      <c r="G118" s="43"/>
      <c r="H118" s="43"/>
      <c r="I118" s="138"/>
      <c r="J118" s="138"/>
      <c r="K118" s="43"/>
      <c r="L118" s="43"/>
      <c r="M118" s="32"/>
    </row>
  </sheetData>
  <sheetProtection algorithmName="SHA-512" hashValue="lxvpidrpu8TOV55/4xBPu6d4jvERitX3F6ZbfIx7TOwY424TmPXIrAFgTf2BGqGFbCOq0dvbSF1d0wERM0CcWQ==" saltValue="s6Cjjtzjm2Gl6Y7cEmriTe0FK6+73I2oqjVjFpbPySHiMe0nr3jBE/gDb1KTDf79+CINU+PFJyR6ovPuqkKaXA==" spinCount="100000" sheet="1" objects="1" scenarios="1" formatColumns="0" formatRows="0" autoFilter="0"/>
  <autoFilter ref="C93:L117"/>
  <mergeCells count="14">
    <mergeCell ref="D72:F72"/>
    <mergeCell ref="E84:H84"/>
    <mergeCell ref="E86:H86"/>
    <mergeCell ref="M2:Z2"/>
    <mergeCell ref="E54:H54"/>
    <mergeCell ref="D68:F68"/>
    <mergeCell ref="D69:F69"/>
    <mergeCell ref="D70:F70"/>
    <mergeCell ref="D71:F71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4"/>
  <sheetViews>
    <sheetView showGridLines="0" topLeftCell="A81" workbookViewId="0">
      <selection activeCell="J103" sqref="J103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10" width="23.42578125" style="106" customWidth="1"/>
    <col min="11" max="11" width="23.42578125" customWidth="1"/>
    <col min="12" max="12" width="15.42578125" customWidth="1"/>
    <col min="13" max="13" width="9.28515625" customWidth="1"/>
    <col min="14" max="14" width="10.85546875" hidden="1" customWidth="1"/>
    <col min="15" max="15" width="9.28515625" hidden="1"/>
    <col min="16" max="25" width="14.140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2" t="s">
        <v>103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5"/>
      <c r="AT3" s="12" t="s">
        <v>82</v>
      </c>
    </row>
    <row r="4" spans="2:46" ht="24.9" customHeight="1">
      <c r="B4" s="15"/>
      <c r="D4" s="110" t="s">
        <v>113</v>
      </c>
      <c r="M4" s="15"/>
      <c r="N4" s="19" t="s">
        <v>11</v>
      </c>
      <c r="AT4" s="12" t="s">
        <v>4</v>
      </c>
    </row>
    <row r="5" spans="2:46" ht="6.9" customHeight="1">
      <c r="B5" s="15"/>
      <c r="M5" s="15"/>
    </row>
    <row r="6" spans="2:46" ht="12" customHeight="1">
      <c r="B6" s="15"/>
      <c r="D6" s="111" t="s">
        <v>17</v>
      </c>
      <c r="M6" s="15"/>
    </row>
    <row r="7" spans="2:46" ht="16.5" customHeight="1">
      <c r="B7" s="15"/>
      <c r="E7" s="272" t="str">
        <f>'Rekapitulace stavby'!K6</f>
        <v>Údržba, opravy a odstraňování závad u SSZT 2019 - 2022 revize o opravy EPS a EZS u SSZT Jihlava</v>
      </c>
      <c r="F7" s="273"/>
      <c r="G7" s="273"/>
      <c r="H7" s="273"/>
      <c r="M7" s="15"/>
    </row>
    <row r="8" spans="2:46" s="1" customFormat="1" ht="12" customHeight="1">
      <c r="B8" s="32"/>
      <c r="D8" s="111" t="s">
        <v>114</v>
      </c>
      <c r="I8" s="112"/>
      <c r="J8" s="112"/>
      <c r="M8" s="32"/>
    </row>
    <row r="9" spans="2:46" s="1" customFormat="1" ht="36.9" customHeight="1">
      <c r="B9" s="32"/>
      <c r="E9" s="274" t="s">
        <v>1918</v>
      </c>
      <c r="F9" s="275"/>
      <c r="G9" s="275"/>
      <c r="H9" s="275"/>
      <c r="I9" s="112"/>
      <c r="J9" s="112"/>
      <c r="M9" s="32"/>
    </row>
    <row r="10" spans="2:46" s="1" customFormat="1">
      <c r="B10" s="32"/>
      <c r="I10" s="112"/>
      <c r="J10" s="112"/>
      <c r="M10" s="32"/>
    </row>
    <row r="11" spans="2:46" s="1" customFormat="1" ht="12" customHeight="1">
      <c r="B11" s="32"/>
      <c r="D11" s="111" t="s">
        <v>19</v>
      </c>
      <c r="F11" s="12" t="s">
        <v>1</v>
      </c>
      <c r="I11" s="113" t="s">
        <v>20</v>
      </c>
      <c r="J11" s="114" t="s">
        <v>1</v>
      </c>
      <c r="M11" s="32"/>
    </row>
    <row r="12" spans="2:46" s="1" customFormat="1" ht="12" customHeight="1">
      <c r="B12" s="32"/>
      <c r="D12" s="111" t="s">
        <v>21</v>
      </c>
      <c r="F12" s="12" t="s">
        <v>22</v>
      </c>
      <c r="I12" s="113" t="s">
        <v>23</v>
      </c>
      <c r="J12" s="115" t="str">
        <f>'Rekapitulace stavby'!AN8</f>
        <v>5. 3. 2019</v>
      </c>
      <c r="M12" s="32"/>
    </row>
    <row r="13" spans="2:46" s="1" customFormat="1" ht="10.8" customHeight="1">
      <c r="B13" s="32"/>
      <c r="I13" s="112"/>
      <c r="J13" s="112"/>
      <c r="M13" s="32"/>
    </row>
    <row r="14" spans="2:46" s="1" customFormat="1" ht="12" customHeight="1">
      <c r="B14" s="32"/>
      <c r="D14" s="111" t="s">
        <v>25</v>
      </c>
      <c r="I14" s="113" t="s">
        <v>26</v>
      </c>
      <c r="J14" s="114" t="str">
        <f>IF('Rekapitulace stavby'!AN10="","",'Rekapitulace stavby'!AN10)</f>
        <v/>
      </c>
      <c r="M14" s="32"/>
    </row>
    <row r="15" spans="2:46" s="1" customFormat="1" ht="18" customHeight="1">
      <c r="B15" s="32"/>
      <c r="E15" s="12" t="str">
        <f>IF('Rekapitulace stavby'!E11="","",'Rekapitulace stavby'!E11)</f>
        <v xml:space="preserve"> </v>
      </c>
      <c r="I15" s="113" t="s">
        <v>27</v>
      </c>
      <c r="J15" s="114" t="str">
        <f>IF('Rekapitulace stavby'!AN11="","",'Rekapitulace stavby'!AN11)</f>
        <v/>
      </c>
      <c r="M15" s="32"/>
    </row>
    <row r="16" spans="2:46" s="1" customFormat="1" ht="6.9" customHeight="1">
      <c r="B16" s="32"/>
      <c r="I16" s="112"/>
      <c r="J16" s="112"/>
      <c r="M16" s="32"/>
    </row>
    <row r="17" spans="2:13" s="1" customFormat="1" ht="12" customHeight="1">
      <c r="B17" s="32"/>
      <c r="D17" s="111" t="s">
        <v>28</v>
      </c>
      <c r="I17" s="113" t="s">
        <v>26</v>
      </c>
      <c r="J17" s="25" t="str">
        <f>'Rekapitulace stavby'!AN13</f>
        <v>28381670</v>
      </c>
      <c r="M17" s="32"/>
    </row>
    <row r="18" spans="2:13" s="1" customFormat="1" ht="18" customHeight="1">
      <c r="B18" s="32"/>
      <c r="E18" s="276" t="str">
        <f>'Rekapitulace stavby'!E14</f>
        <v>Siignalservis, a.s.</v>
      </c>
      <c r="F18" s="277"/>
      <c r="G18" s="277"/>
      <c r="H18" s="277"/>
      <c r="I18" s="113" t="s">
        <v>27</v>
      </c>
      <c r="J18" s="25" t="str">
        <f>'Rekapitulace stavby'!AN14</f>
        <v>CZ28381670</v>
      </c>
      <c r="M18" s="32"/>
    </row>
    <row r="19" spans="2:13" s="1" customFormat="1" ht="6.9" customHeight="1">
      <c r="B19" s="32"/>
      <c r="I19" s="112"/>
      <c r="J19" s="112"/>
      <c r="M19" s="32"/>
    </row>
    <row r="20" spans="2:13" s="1" customFormat="1" ht="12" customHeight="1">
      <c r="B20" s="32"/>
      <c r="D20" s="111" t="s">
        <v>29</v>
      </c>
      <c r="I20" s="113" t="s">
        <v>26</v>
      </c>
      <c r="J20" s="114" t="str">
        <f>IF('Rekapitulace stavby'!AN16="","",'Rekapitulace stavby'!AN16)</f>
        <v/>
      </c>
      <c r="M20" s="32"/>
    </row>
    <row r="21" spans="2:13" s="1" customFormat="1" ht="18" customHeight="1">
      <c r="B21" s="32"/>
      <c r="E21" s="12" t="str">
        <f>IF('Rekapitulace stavby'!E17="","",'Rekapitulace stavby'!E17)</f>
        <v xml:space="preserve"> </v>
      </c>
      <c r="I21" s="113" t="s">
        <v>27</v>
      </c>
      <c r="J21" s="114" t="str">
        <f>IF('Rekapitulace stavby'!AN17="","",'Rekapitulace stavby'!AN17)</f>
        <v/>
      </c>
      <c r="M21" s="32"/>
    </row>
    <row r="22" spans="2:13" s="1" customFormat="1" ht="6.9" customHeight="1">
      <c r="B22" s="32"/>
      <c r="I22" s="112"/>
      <c r="J22" s="112"/>
      <c r="M22" s="32"/>
    </row>
    <row r="23" spans="2:13" s="1" customFormat="1" ht="12" customHeight="1">
      <c r="B23" s="32"/>
      <c r="D23" s="111" t="s">
        <v>30</v>
      </c>
      <c r="I23" s="113" t="s">
        <v>26</v>
      </c>
      <c r="J23" s="114" t="str">
        <f>IF('Rekapitulace stavby'!AN19="","",'Rekapitulace stavby'!AN19)</f>
        <v/>
      </c>
      <c r="M23" s="32"/>
    </row>
    <row r="24" spans="2:13" s="1" customFormat="1" ht="18" customHeight="1">
      <c r="B24" s="32"/>
      <c r="E24" s="12" t="str">
        <f>IF('Rekapitulace stavby'!E20="","",'Rekapitulace stavby'!E20)</f>
        <v xml:space="preserve"> </v>
      </c>
      <c r="I24" s="113" t="s">
        <v>27</v>
      </c>
      <c r="J24" s="114" t="str">
        <f>IF('Rekapitulace stavby'!AN20="","",'Rekapitulace stavby'!AN20)</f>
        <v/>
      </c>
      <c r="M24" s="32"/>
    </row>
    <row r="25" spans="2:13" s="1" customFormat="1" ht="6.9" customHeight="1">
      <c r="B25" s="32"/>
      <c r="I25" s="112"/>
      <c r="J25" s="112"/>
      <c r="M25" s="32"/>
    </row>
    <row r="26" spans="2:13" s="1" customFormat="1" ht="12" customHeight="1">
      <c r="B26" s="32"/>
      <c r="D26" s="111" t="s">
        <v>31</v>
      </c>
      <c r="I26" s="112"/>
      <c r="J26" s="112"/>
      <c r="M26" s="32"/>
    </row>
    <row r="27" spans="2:13" s="6" customFormat="1" ht="16.5" customHeight="1">
      <c r="B27" s="116"/>
      <c r="E27" s="278" t="s">
        <v>1</v>
      </c>
      <c r="F27" s="278"/>
      <c r="G27" s="278"/>
      <c r="H27" s="278"/>
      <c r="I27" s="117"/>
      <c r="J27" s="117"/>
      <c r="M27" s="116"/>
    </row>
    <row r="28" spans="2:13" s="1" customFormat="1" ht="6.9" customHeight="1">
      <c r="B28" s="32"/>
      <c r="I28" s="112"/>
      <c r="J28" s="112"/>
      <c r="M28" s="32"/>
    </row>
    <row r="29" spans="2:13" s="1" customFormat="1" ht="6.9" customHeight="1">
      <c r="B29" s="32"/>
      <c r="D29" s="51"/>
      <c r="E29" s="51"/>
      <c r="F29" s="51"/>
      <c r="G29" s="51"/>
      <c r="H29" s="51"/>
      <c r="I29" s="118"/>
      <c r="J29" s="118"/>
      <c r="K29" s="51"/>
      <c r="L29" s="51"/>
      <c r="M29" s="32"/>
    </row>
    <row r="30" spans="2:13" s="1" customFormat="1" ht="14.4" customHeight="1">
      <c r="B30" s="32"/>
      <c r="D30" s="119" t="s">
        <v>116</v>
      </c>
      <c r="I30" s="112"/>
      <c r="J30" s="112"/>
      <c r="K30" s="120">
        <f>K63</f>
        <v>434</v>
      </c>
      <c r="M30" s="32"/>
    </row>
    <row r="31" spans="2:13" s="1" customFormat="1">
      <c r="B31" s="32"/>
      <c r="E31" s="111" t="s">
        <v>33</v>
      </c>
      <c r="I31" s="112"/>
      <c r="J31" s="112"/>
      <c r="K31" s="121">
        <f>I63</f>
        <v>0</v>
      </c>
      <c r="M31" s="32"/>
    </row>
    <row r="32" spans="2:13" s="1" customFormat="1">
      <c r="B32" s="32"/>
      <c r="E32" s="111" t="s">
        <v>34</v>
      </c>
      <c r="I32" s="112"/>
      <c r="J32" s="112"/>
      <c r="K32" s="121">
        <f>J63</f>
        <v>434</v>
      </c>
      <c r="M32" s="32"/>
    </row>
    <row r="33" spans="2:13" s="1" customFormat="1" ht="14.4" customHeight="1">
      <c r="B33" s="32"/>
      <c r="D33" s="122" t="s">
        <v>107</v>
      </c>
      <c r="I33" s="112"/>
      <c r="J33" s="112"/>
      <c r="K33" s="120">
        <f>K69</f>
        <v>0</v>
      </c>
      <c r="M33" s="32"/>
    </row>
    <row r="34" spans="2:13" s="1" customFormat="1" ht="25.35" customHeight="1">
      <c r="B34" s="32"/>
      <c r="D34" s="123" t="s">
        <v>36</v>
      </c>
      <c r="I34" s="112"/>
      <c r="J34" s="112"/>
      <c r="K34" s="124">
        <f>ROUND(K30 + K33, 2)</f>
        <v>434</v>
      </c>
      <c r="M34" s="32"/>
    </row>
    <row r="35" spans="2:13" s="1" customFormat="1" ht="6.9" customHeight="1">
      <c r="B35" s="32"/>
      <c r="D35" s="51"/>
      <c r="E35" s="51"/>
      <c r="F35" s="51"/>
      <c r="G35" s="51"/>
      <c r="H35" s="51"/>
      <c r="I35" s="118"/>
      <c r="J35" s="118"/>
      <c r="K35" s="51"/>
      <c r="L35" s="51"/>
      <c r="M35" s="32"/>
    </row>
    <row r="36" spans="2:13" s="1" customFormat="1" ht="14.4" customHeight="1">
      <c r="B36" s="32"/>
      <c r="F36" s="125" t="s">
        <v>38</v>
      </c>
      <c r="I36" s="126" t="s">
        <v>37</v>
      </c>
      <c r="J36" s="112"/>
      <c r="K36" s="125" t="s">
        <v>39</v>
      </c>
      <c r="M36" s="32"/>
    </row>
    <row r="37" spans="2:13" s="1" customFormat="1" ht="14.4" customHeight="1">
      <c r="B37" s="32"/>
      <c r="D37" s="111" t="s">
        <v>40</v>
      </c>
      <c r="E37" s="111" t="s">
        <v>41</v>
      </c>
      <c r="F37" s="121">
        <f>ROUND((SUM(BE69:BE76) + SUM(BE96:BE103)),  2)</f>
        <v>434</v>
      </c>
      <c r="I37" s="127">
        <v>0.21</v>
      </c>
      <c r="J37" s="112"/>
      <c r="K37" s="121">
        <f>ROUND(((SUM(BE69:BE76) + SUM(BE96:BE103))*I37),  2)</f>
        <v>91.14</v>
      </c>
      <c r="M37" s="32"/>
    </row>
    <row r="38" spans="2:13" s="1" customFormat="1" ht="14.4" customHeight="1">
      <c r="B38" s="32"/>
      <c r="E38" s="111" t="s">
        <v>42</v>
      </c>
      <c r="F38" s="121">
        <f>ROUND((SUM(BF69:BF76) + SUM(BF96:BF103)),  2)</f>
        <v>0</v>
      </c>
      <c r="I38" s="127">
        <v>0.15</v>
      </c>
      <c r="J38" s="112"/>
      <c r="K38" s="121">
        <f>ROUND(((SUM(BF69:BF76) + SUM(BF96:BF103))*I38),  2)</f>
        <v>0</v>
      </c>
      <c r="M38" s="32"/>
    </row>
    <row r="39" spans="2:13" s="1" customFormat="1" ht="14.4" hidden="1" customHeight="1">
      <c r="B39" s="32"/>
      <c r="E39" s="111" t="s">
        <v>43</v>
      </c>
      <c r="F39" s="121">
        <f>ROUND((SUM(BG69:BG76) + SUM(BG96:BG103)),  2)</f>
        <v>0</v>
      </c>
      <c r="I39" s="127">
        <v>0.21</v>
      </c>
      <c r="J39" s="112"/>
      <c r="K39" s="121">
        <f>0</f>
        <v>0</v>
      </c>
      <c r="M39" s="32"/>
    </row>
    <row r="40" spans="2:13" s="1" customFormat="1" ht="14.4" hidden="1" customHeight="1">
      <c r="B40" s="32"/>
      <c r="E40" s="111" t="s">
        <v>44</v>
      </c>
      <c r="F40" s="121">
        <f>ROUND((SUM(BH69:BH76) + SUM(BH96:BH103)),  2)</f>
        <v>0</v>
      </c>
      <c r="I40" s="127">
        <v>0.15</v>
      </c>
      <c r="J40" s="112"/>
      <c r="K40" s="121">
        <f>0</f>
        <v>0</v>
      </c>
      <c r="M40" s="32"/>
    </row>
    <row r="41" spans="2:13" s="1" customFormat="1" ht="14.4" hidden="1" customHeight="1">
      <c r="B41" s="32"/>
      <c r="E41" s="111" t="s">
        <v>45</v>
      </c>
      <c r="F41" s="121">
        <f>ROUND((SUM(BI69:BI76) + SUM(BI96:BI103)),  2)</f>
        <v>0</v>
      </c>
      <c r="I41" s="127">
        <v>0</v>
      </c>
      <c r="J41" s="112"/>
      <c r="K41" s="121">
        <f>0</f>
        <v>0</v>
      </c>
      <c r="M41" s="32"/>
    </row>
    <row r="42" spans="2:13" s="1" customFormat="1" ht="6.9" customHeight="1">
      <c r="B42" s="32"/>
      <c r="I42" s="112"/>
      <c r="J42" s="112"/>
      <c r="M42" s="32"/>
    </row>
    <row r="43" spans="2:13" s="1" customFormat="1" ht="25.35" customHeight="1">
      <c r="B43" s="32"/>
      <c r="C43" s="128"/>
      <c r="D43" s="129" t="s">
        <v>46</v>
      </c>
      <c r="E43" s="130"/>
      <c r="F43" s="130"/>
      <c r="G43" s="131" t="s">
        <v>47</v>
      </c>
      <c r="H43" s="132" t="s">
        <v>48</v>
      </c>
      <c r="I43" s="133"/>
      <c r="J43" s="133"/>
      <c r="K43" s="134">
        <f>SUM(K34:K41)</f>
        <v>525.14</v>
      </c>
      <c r="L43" s="135"/>
      <c r="M43" s="32"/>
    </row>
    <row r="44" spans="2:13" s="1" customFormat="1" ht="14.4" customHeight="1">
      <c r="B44" s="136"/>
      <c r="C44" s="137"/>
      <c r="D44" s="137"/>
      <c r="E44" s="137"/>
      <c r="F44" s="137"/>
      <c r="G44" s="137"/>
      <c r="H44" s="137"/>
      <c r="I44" s="138"/>
      <c r="J44" s="138"/>
      <c r="K44" s="137"/>
      <c r="L44" s="137"/>
      <c r="M44" s="32"/>
    </row>
    <row r="48" spans="2:13" s="1" customFormat="1" ht="6.9" customHeight="1">
      <c r="B48" s="139"/>
      <c r="C48" s="140"/>
      <c r="D48" s="140"/>
      <c r="E48" s="140"/>
      <c r="F48" s="140"/>
      <c r="G48" s="140"/>
      <c r="H48" s="140"/>
      <c r="I48" s="141"/>
      <c r="J48" s="141"/>
      <c r="K48" s="140"/>
      <c r="L48" s="140"/>
      <c r="M48" s="32"/>
    </row>
    <row r="49" spans="2:47" s="1" customFormat="1" ht="24.9" customHeight="1">
      <c r="B49" s="30"/>
      <c r="C49" s="18" t="s">
        <v>117</v>
      </c>
      <c r="D49" s="31"/>
      <c r="E49" s="31"/>
      <c r="F49" s="31"/>
      <c r="G49" s="31"/>
      <c r="H49" s="31"/>
      <c r="I49" s="112"/>
      <c r="J49" s="112"/>
      <c r="K49" s="31"/>
      <c r="L49" s="31"/>
      <c r="M49" s="32"/>
    </row>
    <row r="50" spans="2:47" s="1" customFormat="1" ht="6.9" customHeight="1">
      <c r="B50" s="30"/>
      <c r="C50" s="31"/>
      <c r="D50" s="31"/>
      <c r="E50" s="31"/>
      <c r="F50" s="31"/>
      <c r="G50" s="31"/>
      <c r="H50" s="31"/>
      <c r="I50" s="112"/>
      <c r="J50" s="112"/>
      <c r="K50" s="31"/>
      <c r="L50" s="31"/>
      <c r="M50" s="32"/>
    </row>
    <row r="51" spans="2:47" s="1" customFormat="1" ht="12" customHeight="1">
      <c r="B51" s="30"/>
      <c r="C51" s="24" t="s">
        <v>17</v>
      </c>
      <c r="D51" s="31"/>
      <c r="E51" s="31"/>
      <c r="F51" s="31"/>
      <c r="G51" s="31"/>
      <c r="H51" s="31"/>
      <c r="I51" s="112"/>
      <c r="J51" s="112"/>
      <c r="K51" s="31"/>
      <c r="L51" s="31"/>
      <c r="M51" s="32"/>
    </row>
    <row r="52" spans="2:47" s="1" customFormat="1" ht="16.5" customHeight="1">
      <c r="B52" s="30"/>
      <c r="C52" s="31"/>
      <c r="D52" s="31"/>
      <c r="E52" s="270" t="str">
        <f>E7</f>
        <v>Údržba, opravy a odstraňování závad u SSZT 2019 - 2022 revize o opravy EPS a EZS u SSZT Jihlava</v>
      </c>
      <c r="F52" s="271"/>
      <c r="G52" s="271"/>
      <c r="H52" s="271"/>
      <c r="I52" s="112"/>
      <c r="J52" s="112"/>
      <c r="K52" s="31"/>
      <c r="L52" s="31"/>
      <c r="M52" s="32"/>
    </row>
    <row r="53" spans="2:47" s="1" customFormat="1" ht="12" customHeight="1">
      <c r="B53" s="30"/>
      <c r="C53" s="24" t="s">
        <v>114</v>
      </c>
      <c r="D53" s="31"/>
      <c r="E53" s="31"/>
      <c r="F53" s="31"/>
      <c r="G53" s="31"/>
      <c r="H53" s="31"/>
      <c r="I53" s="112"/>
      <c r="J53" s="112"/>
      <c r="K53" s="31"/>
      <c r="L53" s="31"/>
      <c r="M53" s="32"/>
    </row>
    <row r="54" spans="2:47" s="1" customFormat="1" ht="16.5" customHeight="1">
      <c r="B54" s="30"/>
      <c r="C54" s="31"/>
      <c r="D54" s="31"/>
      <c r="E54" s="224" t="str">
        <f>E9</f>
        <v>PS 08 - Vedlejší rozpočtové náklady</v>
      </c>
      <c r="F54" s="244"/>
      <c r="G54" s="244"/>
      <c r="H54" s="244"/>
      <c r="I54" s="112"/>
      <c r="J54" s="112"/>
      <c r="K54" s="31"/>
      <c r="L54" s="31"/>
      <c r="M54" s="32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12"/>
      <c r="J55" s="112"/>
      <c r="K55" s="31"/>
      <c r="L55" s="31"/>
      <c r="M55" s="32"/>
    </row>
    <row r="56" spans="2:47" s="1" customFormat="1" ht="12" customHeight="1">
      <c r="B56" s="30"/>
      <c r="C56" s="24" t="s">
        <v>21</v>
      </c>
      <c r="D56" s="31"/>
      <c r="E56" s="31"/>
      <c r="F56" s="22" t="str">
        <f>F12</f>
        <v xml:space="preserve"> </v>
      </c>
      <c r="G56" s="31"/>
      <c r="H56" s="31"/>
      <c r="I56" s="113" t="s">
        <v>23</v>
      </c>
      <c r="J56" s="115" t="str">
        <f>IF(J12="","",J12)</f>
        <v>5. 3. 2019</v>
      </c>
      <c r="K56" s="31"/>
      <c r="L56" s="31"/>
      <c r="M56" s="32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12"/>
      <c r="J57" s="112"/>
      <c r="K57" s="31"/>
      <c r="L57" s="31"/>
      <c r="M57" s="32"/>
    </row>
    <row r="58" spans="2:47" s="1" customFormat="1" ht="13.65" customHeight="1">
      <c r="B58" s="30"/>
      <c r="C58" s="24" t="s">
        <v>25</v>
      </c>
      <c r="D58" s="31"/>
      <c r="E58" s="31"/>
      <c r="F58" s="22" t="str">
        <f>E15</f>
        <v xml:space="preserve"> </v>
      </c>
      <c r="G58" s="31"/>
      <c r="H58" s="31"/>
      <c r="I58" s="113" t="s">
        <v>29</v>
      </c>
      <c r="J58" s="142" t="str">
        <f>E21</f>
        <v xml:space="preserve"> </v>
      </c>
      <c r="K58" s="31"/>
      <c r="L58" s="31"/>
      <c r="M58" s="32"/>
    </row>
    <row r="59" spans="2:47" s="1" customFormat="1" ht="13.65" customHeight="1">
      <c r="B59" s="30"/>
      <c r="C59" s="24" t="s">
        <v>28</v>
      </c>
      <c r="D59" s="31"/>
      <c r="E59" s="31"/>
      <c r="F59" s="22" t="str">
        <f>IF(E18="","",E18)</f>
        <v>Siignalservis, a.s.</v>
      </c>
      <c r="G59" s="31"/>
      <c r="H59" s="31"/>
      <c r="I59" s="113" t="s">
        <v>30</v>
      </c>
      <c r="J59" s="142" t="str">
        <f>E24</f>
        <v xml:space="preserve"> </v>
      </c>
      <c r="K59" s="31"/>
      <c r="L59" s="31"/>
      <c r="M59" s="32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12"/>
      <c r="J60" s="112"/>
      <c r="K60" s="31"/>
      <c r="L60" s="31"/>
      <c r="M60" s="32"/>
    </row>
    <row r="61" spans="2:47" s="1" customFormat="1" ht="29.25" customHeight="1">
      <c r="B61" s="30"/>
      <c r="C61" s="143" t="s">
        <v>118</v>
      </c>
      <c r="D61" s="104"/>
      <c r="E61" s="104"/>
      <c r="F61" s="104"/>
      <c r="G61" s="104"/>
      <c r="H61" s="104"/>
      <c r="I61" s="144" t="s">
        <v>119</v>
      </c>
      <c r="J61" s="144" t="s">
        <v>120</v>
      </c>
      <c r="K61" s="145" t="s">
        <v>121</v>
      </c>
      <c r="L61" s="104"/>
      <c r="M61" s="32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12"/>
      <c r="J62" s="112"/>
      <c r="K62" s="31"/>
      <c r="L62" s="31"/>
      <c r="M62" s="32"/>
    </row>
    <row r="63" spans="2:47" s="1" customFormat="1" ht="22.8" customHeight="1">
      <c r="B63" s="30"/>
      <c r="C63" s="146" t="s">
        <v>122</v>
      </c>
      <c r="D63" s="31"/>
      <c r="E63" s="31"/>
      <c r="F63" s="31"/>
      <c r="G63" s="31"/>
      <c r="H63" s="31"/>
      <c r="I63" s="147">
        <f>Q96</f>
        <v>0</v>
      </c>
      <c r="J63" s="147">
        <f>R96</f>
        <v>434</v>
      </c>
      <c r="K63" s="68">
        <f>K96</f>
        <v>434</v>
      </c>
      <c r="L63" s="31"/>
      <c r="M63" s="32"/>
      <c r="AU63" s="12" t="s">
        <v>123</v>
      </c>
    </row>
    <row r="64" spans="2:47" s="7" customFormat="1" ht="24.9" customHeight="1">
      <c r="B64" s="148"/>
      <c r="C64" s="149"/>
      <c r="D64" s="150" t="s">
        <v>1919</v>
      </c>
      <c r="E64" s="151"/>
      <c r="F64" s="151"/>
      <c r="G64" s="151"/>
      <c r="H64" s="151"/>
      <c r="I64" s="152">
        <f>Q97</f>
        <v>0</v>
      </c>
      <c r="J64" s="152">
        <f>R97</f>
        <v>420</v>
      </c>
      <c r="K64" s="153">
        <f>K97</f>
        <v>420</v>
      </c>
      <c r="L64" s="149"/>
      <c r="M64" s="154"/>
    </row>
    <row r="65" spans="2:65" s="7" customFormat="1" ht="24.9" customHeight="1">
      <c r="B65" s="148"/>
      <c r="C65" s="149"/>
      <c r="D65" s="150" t="s">
        <v>1920</v>
      </c>
      <c r="E65" s="151"/>
      <c r="F65" s="151"/>
      <c r="G65" s="151"/>
      <c r="H65" s="151"/>
      <c r="I65" s="152">
        <f>Q100</f>
        <v>0</v>
      </c>
      <c r="J65" s="152">
        <f>R100</f>
        <v>14</v>
      </c>
      <c r="K65" s="153">
        <f>K100</f>
        <v>14</v>
      </c>
      <c r="L65" s="149"/>
      <c r="M65" s="154"/>
    </row>
    <row r="66" spans="2:65" s="10" customFormat="1" ht="19.95" customHeight="1">
      <c r="B66" s="214"/>
      <c r="C66" s="215"/>
      <c r="D66" s="216" t="s">
        <v>1921</v>
      </c>
      <c r="E66" s="217"/>
      <c r="F66" s="217"/>
      <c r="G66" s="217"/>
      <c r="H66" s="217"/>
      <c r="I66" s="218">
        <f>Q101</f>
        <v>0</v>
      </c>
      <c r="J66" s="218">
        <f>R101</f>
        <v>14</v>
      </c>
      <c r="K66" s="219">
        <f>K101</f>
        <v>14</v>
      </c>
      <c r="L66" s="215"/>
      <c r="M66" s="220"/>
    </row>
    <row r="67" spans="2:65" s="1" customFormat="1" ht="21.75" customHeight="1">
      <c r="B67" s="30"/>
      <c r="C67" s="31"/>
      <c r="D67" s="31"/>
      <c r="E67" s="31"/>
      <c r="F67" s="31"/>
      <c r="G67" s="31"/>
      <c r="H67" s="31"/>
      <c r="I67" s="112"/>
      <c r="J67" s="112"/>
      <c r="K67" s="31"/>
      <c r="L67" s="31"/>
      <c r="M67" s="32"/>
    </row>
    <row r="68" spans="2:65" s="1" customFormat="1" ht="6.9" customHeight="1">
      <c r="B68" s="30"/>
      <c r="C68" s="31"/>
      <c r="D68" s="31"/>
      <c r="E68" s="31"/>
      <c r="F68" s="31"/>
      <c r="G68" s="31"/>
      <c r="H68" s="31"/>
      <c r="I68" s="112"/>
      <c r="J68" s="112"/>
      <c r="K68" s="31"/>
      <c r="L68" s="31"/>
      <c r="M68" s="32"/>
    </row>
    <row r="69" spans="2:65" s="1" customFormat="1" ht="29.25" customHeight="1">
      <c r="B69" s="30"/>
      <c r="C69" s="146" t="s">
        <v>125</v>
      </c>
      <c r="D69" s="31"/>
      <c r="E69" s="31"/>
      <c r="F69" s="31"/>
      <c r="G69" s="31"/>
      <c r="H69" s="31"/>
      <c r="I69" s="112"/>
      <c r="J69" s="112"/>
      <c r="K69" s="155">
        <f>ROUND(K70 + K71 + K72 + K73 + K74 + K75,2)</f>
        <v>0</v>
      </c>
      <c r="L69" s="31"/>
      <c r="M69" s="32"/>
      <c r="O69" s="156" t="s">
        <v>40</v>
      </c>
    </row>
    <row r="70" spans="2:65" s="1" customFormat="1" ht="18" customHeight="1">
      <c r="B70" s="30"/>
      <c r="C70" s="31"/>
      <c r="D70" s="231" t="s">
        <v>126</v>
      </c>
      <c r="E70" s="232"/>
      <c r="F70" s="232"/>
      <c r="G70" s="31"/>
      <c r="H70" s="31"/>
      <c r="I70" s="112"/>
      <c r="J70" s="112"/>
      <c r="K70" s="95">
        <v>0</v>
      </c>
      <c r="L70" s="31"/>
      <c r="M70" s="157"/>
      <c r="N70" s="112"/>
      <c r="O70" s="158" t="s">
        <v>41</v>
      </c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4" t="s">
        <v>127</v>
      </c>
      <c r="AZ70" s="112"/>
      <c r="BA70" s="112"/>
      <c r="BB70" s="112"/>
      <c r="BC70" s="112"/>
      <c r="BD70" s="112"/>
      <c r="BE70" s="159">
        <f t="shared" ref="BE70:BE75" si="0">IF(O70="základní",K70,0)</f>
        <v>0</v>
      </c>
      <c r="BF70" s="159">
        <f t="shared" ref="BF70:BF75" si="1">IF(O70="snížená",K70,0)</f>
        <v>0</v>
      </c>
      <c r="BG70" s="159">
        <f t="shared" ref="BG70:BG75" si="2">IF(O70="zákl. přenesená",K70,0)</f>
        <v>0</v>
      </c>
      <c r="BH70" s="159">
        <f t="shared" ref="BH70:BH75" si="3">IF(O70="sníž. přenesená",K70,0)</f>
        <v>0</v>
      </c>
      <c r="BI70" s="159">
        <f t="shared" ref="BI70:BI75" si="4">IF(O70="nulová",K70,0)</f>
        <v>0</v>
      </c>
      <c r="BJ70" s="114" t="s">
        <v>80</v>
      </c>
      <c r="BK70" s="112"/>
      <c r="BL70" s="112"/>
      <c r="BM70" s="112"/>
    </row>
    <row r="71" spans="2:65" s="1" customFormat="1" ht="18" customHeight="1">
      <c r="B71" s="30"/>
      <c r="C71" s="31"/>
      <c r="D71" s="231" t="s">
        <v>128</v>
      </c>
      <c r="E71" s="232"/>
      <c r="F71" s="232"/>
      <c r="G71" s="31"/>
      <c r="H71" s="31"/>
      <c r="I71" s="112"/>
      <c r="J71" s="112"/>
      <c r="K71" s="95">
        <v>0</v>
      </c>
      <c r="L71" s="31"/>
      <c r="M71" s="157"/>
      <c r="N71" s="112"/>
      <c r="O71" s="158" t="s">
        <v>41</v>
      </c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4" t="s">
        <v>127</v>
      </c>
      <c r="AZ71" s="112"/>
      <c r="BA71" s="112"/>
      <c r="BB71" s="112"/>
      <c r="BC71" s="112"/>
      <c r="BD71" s="112"/>
      <c r="BE71" s="159">
        <f t="shared" si="0"/>
        <v>0</v>
      </c>
      <c r="BF71" s="159">
        <f t="shared" si="1"/>
        <v>0</v>
      </c>
      <c r="BG71" s="159">
        <f t="shared" si="2"/>
        <v>0</v>
      </c>
      <c r="BH71" s="159">
        <f t="shared" si="3"/>
        <v>0</v>
      </c>
      <c r="BI71" s="159">
        <f t="shared" si="4"/>
        <v>0</v>
      </c>
      <c r="BJ71" s="114" t="s">
        <v>80</v>
      </c>
      <c r="BK71" s="112"/>
      <c r="BL71" s="112"/>
      <c r="BM71" s="112"/>
    </row>
    <row r="72" spans="2:65" s="1" customFormat="1" ht="18" customHeight="1">
      <c r="B72" s="30"/>
      <c r="C72" s="31"/>
      <c r="D72" s="231" t="s">
        <v>129</v>
      </c>
      <c r="E72" s="232"/>
      <c r="F72" s="232"/>
      <c r="G72" s="31"/>
      <c r="H72" s="31"/>
      <c r="I72" s="112"/>
      <c r="J72" s="112"/>
      <c r="K72" s="95">
        <v>0</v>
      </c>
      <c r="L72" s="31"/>
      <c r="M72" s="157"/>
      <c r="N72" s="112"/>
      <c r="O72" s="158" t="s">
        <v>41</v>
      </c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4" t="s">
        <v>127</v>
      </c>
      <c r="AZ72" s="112"/>
      <c r="BA72" s="112"/>
      <c r="BB72" s="112"/>
      <c r="BC72" s="112"/>
      <c r="BD72" s="112"/>
      <c r="BE72" s="159">
        <f t="shared" si="0"/>
        <v>0</v>
      </c>
      <c r="BF72" s="159">
        <f t="shared" si="1"/>
        <v>0</v>
      </c>
      <c r="BG72" s="159">
        <f t="shared" si="2"/>
        <v>0</v>
      </c>
      <c r="BH72" s="159">
        <f t="shared" si="3"/>
        <v>0</v>
      </c>
      <c r="BI72" s="159">
        <f t="shared" si="4"/>
        <v>0</v>
      </c>
      <c r="BJ72" s="114" t="s">
        <v>80</v>
      </c>
      <c r="BK72" s="112"/>
      <c r="BL72" s="112"/>
      <c r="BM72" s="112"/>
    </row>
    <row r="73" spans="2:65" s="1" customFormat="1" ht="18" customHeight="1">
      <c r="B73" s="30"/>
      <c r="C73" s="31"/>
      <c r="D73" s="231" t="s">
        <v>130</v>
      </c>
      <c r="E73" s="232"/>
      <c r="F73" s="232"/>
      <c r="G73" s="31"/>
      <c r="H73" s="31"/>
      <c r="I73" s="112"/>
      <c r="J73" s="112"/>
      <c r="K73" s="95">
        <v>0</v>
      </c>
      <c r="L73" s="31"/>
      <c r="M73" s="157"/>
      <c r="N73" s="112"/>
      <c r="O73" s="158" t="s">
        <v>41</v>
      </c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4" t="s">
        <v>127</v>
      </c>
      <c r="AZ73" s="112"/>
      <c r="BA73" s="112"/>
      <c r="BB73" s="112"/>
      <c r="BC73" s="112"/>
      <c r="BD73" s="112"/>
      <c r="BE73" s="159">
        <f t="shared" si="0"/>
        <v>0</v>
      </c>
      <c r="BF73" s="159">
        <f t="shared" si="1"/>
        <v>0</v>
      </c>
      <c r="BG73" s="159">
        <f t="shared" si="2"/>
        <v>0</v>
      </c>
      <c r="BH73" s="159">
        <f t="shared" si="3"/>
        <v>0</v>
      </c>
      <c r="BI73" s="159">
        <f t="shared" si="4"/>
        <v>0</v>
      </c>
      <c r="BJ73" s="114" t="s">
        <v>80</v>
      </c>
      <c r="BK73" s="112"/>
      <c r="BL73" s="112"/>
      <c r="BM73" s="112"/>
    </row>
    <row r="74" spans="2:65" s="1" customFormat="1" ht="18" customHeight="1">
      <c r="B74" s="30"/>
      <c r="C74" s="31"/>
      <c r="D74" s="231" t="s">
        <v>131</v>
      </c>
      <c r="E74" s="232"/>
      <c r="F74" s="232"/>
      <c r="G74" s="31"/>
      <c r="H74" s="31"/>
      <c r="I74" s="112"/>
      <c r="J74" s="112"/>
      <c r="K74" s="95">
        <v>0</v>
      </c>
      <c r="L74" s="31"/>
      <c r="M74" s="157"/>
      <c r="N74" s="112"/>
      <c r="O74" s="158" t="s">
        <v>41</v>
      </c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2"/>
      <c r="AL74" s="112"/>
      <c r="AM74" s="112"/>
      <c r="AN74" s="112"/>
      <c r="AO74" s="112"/>
      <c r="AP74" s="112"/>
      <c r="AQ74" s="112"/>
      <c r="AR74" s="112"/>
      <c r="AS74" s="112"/>
      <c r="AT74" s="112"/>
      <c r="AU74" s="112"/>
      <c r="AV74" s="112"/>
      <c r="AW74" s="112"/>
      <c r="AX74" s="112"/>
      <c r="AY74" s="114" t="s">
        <v>127</v>
      </c>
      <c r="AZ74" s="112"/>
      <c r="BA74" s="112"/>
      <c r="BB74" s="112"/>
      <c r="BC74" s="112"/>
      <c r="BD74" s="112"/>
      <c r="BE74" s="159">
        <f t="shared" si="0"/>
        <v>0</v>
      </c>
      <c r="BF74" s="159">
        <f t="shared" si="1"/>
        <v>0</v>
      </c>
      <c r="BG74" s="159">
        <f t="shared" si="2"/>
        <v>0</v>
      </c>
      <c r="BH74" s="159">
        <f t="shared" si="3"/>
        <v>0</v>
      </c>
      <c r="BI74" s="159">
        <f t="shared" si="4"/>
        <v>0</v>
      </c>
      <c r="BJ74" s="114" t="s">
        <v>80</v>
      </c>
      <c r="BK74" s="112"/>
      <c r="BL74" s="112"/>
      <c r="BM74" s="112"/>
    </row>
    <row r="75" spans="2:65" s="1" customFormat="1" ht="18" customHeight="1">
      <c r="B75" s="30"/>
      <c r="C75" s="31"/>
      <c r="D75" s="94" t="s">
        <v>132</v>
      </c>
      <c r="E75" s="31"/>
      <c r="F75" s="31"/>
      <c r="G75" s="31"/>
      <c r="H75" s="31"/>
      <c r="I75" s="112"/>
      <c r="J75" s="112"/>
      <c r="K75" s="95">
        <f>ROUND(K30*T75,2)</f>
        <v>0</v>
      </c>
      <c r="L75" s="31"/>
      <c r="M75" s="157"/>
      <c r="N75" s="112"/>
      <c r="O75" s="158" t="s">
        <v>41</v>
      </c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4" t="s">
        <v>133</v>
      </c>
      <c r="AZ75" s="112"/>
      <c r="BA75" s="112"/>
      <c r="BB75" s="112"/>
      <c r="BC75" s="112"/>
      <c r="BD75" s="112"/>
      <c r="BE75" s="159">
        <f t="shared" si="0"/>
        <v>0</v>
      </c>
      <c r="BF75" s="159">
        <f t="shared" si="1"/>
        <v>0</v>
      </c>
      <c r="BG75" s="159">
        <f t="shared" si="2"/>
        <v>0</v>
      </c>
      <c r="BH75" s="159">
        <f t="shared" si="3"/>
        <v>0</v>
      </c>
      <c r="BI75" s="159">
        <f t="shared" si="4"/>
        <v>0</v>
      </c>
      <c r="BJ75" s="114" t="s">
        <v>80</v>
      </c>
      <c r="BK75" s="112"/>
      <c r="BL75" s="112"/>
      <c r="BM75" s="112"/>
    </row>
    <row r="76" spans="2:65" s="1" customFormat="1">
      <c r="B76" s="30"/>
      <c r="C76" s="31"/>
      <c r="D76" s="31"/>
      <c r="E76" s="31"/>
      <c r="F76" s="31"/>
      <c r="G76" s="31"/>
      <c r="H76" s="31"/>
      <c r="I76" s="112"/>
      <c r="J76" s="112"/>
      <c r="K76" s="31"/>
      <c r="L76" s="31"/>
      <c r="M76" s="32"/>
    </row>
    <row r="77" spans="2:65" s="1" customFormat="1" ht="29.25" customHeight="1">
      <c r="B77" s="30"/>
      <c r="C77" s="103" t="s">
        <v>112</v>
      </c>
      <c r="D77" s="104"/>
      <c r="E77" s="104"/>
      <c r="F77" s="104"/>
      <c r="G77" s="104"/>
      <c r="H77" s="104"/>
      <c r="I77" s="160"/>
      <c r="J77" s="160"/>
      <c r="K77" s="105">
        <f>ROUND(K63+K69,2)</f>
        <v>434</v>
      </c>
      <c r="L77" s="104"/>
      <c r="M77" s="32"/>
    </row>
    <row r="78" spans="2:65" s="1" customFormat="1" ht="6.9" customHeight="1">
      <c r="B78" s="42"/>
      <c r="C78" s="43"/>
      <c r="D78" s="43"/>
      <c r="E78" s="43"/>
      <c r="F78" s="43"/>
      <c r="G78" s="43"/>
      <c r="H78" s="43"/>
      <c r="I78" s="138"/>
      <c r="J78" s="138"/>
      <c r="K78" s="43"/>
      <c r="L78" s="43"/>
      <c r="M78" s="32"/>
    </row>
    <row r="82" spans="2:63" s="1" customFormat="1" ht="6.9" customHeight="1">
      <c r="B82" s="44"/>
      <c r="C82" s="45"/>
      <c r="D82" s="45"/>
      <c r="E82" s="45"/>
      <c r="F82" s="45"/>
      <c r="G82" s="45"/>
      <c r="H82" s="45"/>
      <c r="I82" s="141"/>
      <c r="J82" s="141"/>
      <c r="K82" s="45"/>
      <c r="L82" s="45"/>
      <c r="M82" s="32"/>
    </row>
    <row r="83" spans="2:63" s="1" customFormat="1" ht="24.9" customHeight="1">
      <c r="B83" s="30"/>
      <c r="C83" s="18" t="s">
        <v>134</v>
      </c>
      <c r="D83" s="31"/>
      <c r="E83" s="31"/>
      <c r="F83" s="31"/>
      <c r="G83" s="31"/>
      <c r="H83" s="31"/>
      <c r="I83" s="112"/>
      <c r="J83" s="112"/>
      <c r="K83" s="31"/>
      <c r="L83" s="31"/>
      <c r="M83" s="32"/>
    </row>
    <row r="84" spans="2:63" s="1" customFormat="1" ht="6.9" customHeight="1">
      <c r="B84" s="30"/>
      <c r="C84" s="31"/>
      <c r="D84" s="31"/>
      <c r="E84" s="31"/>
      <c r="F84" s="31"/>
      <c r="G84" s="31"/>
      <c r="H84" s="31"/>
      <c r="I84" s="112"/>
      <c r="J84" s="112"/>
      <c r="K84" s="31"/>
      <c r="L84" s="31"/>
      <c r="M84" s="32"/>
    </row>
    <row r="85" spans="2:63" s="1" customFormat="1" ht="12" customHeight="1">
      <c r="B85" s="30"/>
      <c r="C85" s="24" t="s">
        <v>17</v>
      </c>
      <c r="D85" s="31"/>
      <c r="E85" s="31"/>
      <c r="F85" s="31"/>
      <c r="G85" s="31"/>
      <c r="H85" s="31"/>
      <c r="I85" s="112"/>
      <c r="J85" s="112"/>
      <c r="K85" s="31"/>
      <c r="L85" s="31"/>
      <c r="M85" s="32"/>
    </row>
    <row r="86" spans="2:63" s="1" customFormat="1" ht="16.5" customHeight="1">
      <c r="B86" s="30"/>
      <c r="C86" s="31"/>
      <c r="D86" s="31"/>
      <c r="E86" s="270" t="str">
        <f>E7</f>
        <v>Údržba, opravy a odstraňování závad u SSZT 2019 - 2022 revize o opravy EPS a EZS u SSZT Jihlava</v>
      </c>
      <c r="F86" s="271"/>
      <c r="G86" s="271"/>
      <c r="H86" s="271"/>
      <c r="I86" s="112"/>
      <c r="J86" s="112"/>
      <c r="K86" s="31"/>
      <c r="L86" s="31"/>
      <c r="M86" s="32"/>
    </row>
    <row r="87" spans="2:63" s="1" customFormat="1" ht="12" customHeight="1">
      <c r="B87" s="30"/>
      <c r="C87" s="24" t="s">
        <v>114</v>
      </c>
      <c r="D87" s="31"/>
      <c r="E87" s="31"/>
      <c r="F87" s="31"/>
      <c r="G87" s="31"/>
      <c r="H87" s="31"/>
      <c r="I87" s="112"/>
      <c r="J87" s="112"/>
      <c r="K87" s="31"/>
      <c r="L87" s="31"/>
      <c r="M87" s="32"/>
    </row>
    <row r="88" spans="2:63" s="1" customFormat="1" ht="16.5" customHeight="1">
      <c r="B88" s="30"/>
      <c r="C88" s="31"/>
      <c r="D88" s="31"/>
      <c r="E88" s="224" t="str">
        <f>E9</f>
        <v>PS 08 - Vedlejší rozpočtové náklady</v>
      </c>
      <c r="F88" s="244"/>
      <c r="G88" s="244"/>
      <c r="H88" s="244"/>
      <c r="I88" s="112"/>
      <c r="J88" s="112"/>
      <c r="K88" s="31"/>
      <c r="L88" s="31"/>
      <c r="M88" s="32"/>
    </row>
    <row r="89" spans="2:63" s="1" customFormat="1" ht="6.9" customHeight="1">
      <c r="B89" s="30"/>
      <c r="C89" s="31"/>
      <c r="D89" s="31"/>
      <c r="E89" s="31"/>
      <c r="F89" s="31"/>
      <c r="G89" s="31"/>
      <c r="H89" s="31"/>
      <c r="I89" s="112"/>
      <c r="J89" s="112"/>
      <c r="K89" s="31"/>
      <c r="L89" s="31"/>
      <c r="M89" s="32"/>
    </row>
    <row r="90" spans="2:63" s="1" customFormat="1" ht="12" customHeight="1">
      <c r="B90" s="30"/>
      <c r="C90" s="24" t="s">
        <v>21</v>
      </c>
      <c r="D90" s="31"/>
      <c r="E90" s="31"/>
      <c r="F90" s="22" t="str">
        <f>F12</f>
        <v xml:space="preserve"> </v>
      </c>
      <c r="G90" s="31"/>
      <c r="H90" s="31"/>
      <c r="I90" s="113" t="s">
        <v>23</v>
      </c>
      <c r="J90" s="115" t="str">
        <f>IF(J12="","",J12)</f>
        <v>5. 3. 2019</v>
      </c>
      <c r="K90" s="31"/>
      <c r="L90" s="31"/>
      <c r="M90" s="32"/>
    </row>
    <row r="91" spans="2:63" s="1" customFormat="1" ht="6.9" customHeight="1">
      <c r="B91" s="30"/>
      <c r="C91" s="31"/>
      <c r="D91" s="31"/>
      <c r="E91" s="31"/>
      <c r="F91" s="31"/>
      <c r="G91" s="31"/>
      <c r="H91" s="31"/>
      <c r="I91" s="112"/>
      <c r="J91" s="112"/>
      <c r="K91" s="31"/>
      <c r="L91" s="31"/>
      <c r="M91" s="32"/>
    </row>
    <row r="92" spans="2:63" s="1" customFormat="1" ht="13.65" customHeight="1">
      <c r="B92" s="30"/>
      <c r="C92" s="24" t="s">
        <v>25</v>
      </c>
      <c r="D92" s="31"/>
      <c r="E92" s="31"/>
      <c r="F92" s="22" t="str">
        <f>E15</f>
        <v xml:space="preserve"> </v>
      </c>
      <c r="G92" s="31"/>
      <c r="H92" s="31"/>
      <c r="I92" s="113" t="s">
        <v>29</v>
      </c>
      <c r="J92" s="142" t="str">
        <f>E21</f>
        <v xml:space="preserve"> </v>
      </c>
      <c r="K92" s="31"/>
      <c r="L92" s="31"/>
      <c r="M92" s="32"/>
    </row>
    <row r="93" spans="2:63" s="1" customFormat="1" ht="13.65" customHeight="1">
      <c r="B93" s="30"/>
      <c r="C93" s="24" t="s">
        <v>28</v>
      </c>
      <c r="D93" s="31"/>
      <c r="E93" s="31"/>
      <c r="F93" s="22" t="str">
        <f>IF(E18="","",E18)</f>
        <v>Siignalservis, a.s.</v>
      </c>
      <c r="G93" s="31"/>
      <c r="H93" s="31"/>
      <c r="I93" s="113" t="s">
        <v>30</v>
      </c>
      <c r="J93" s="142" t="str">
        <f>E24</f>
        <v xml:space="preserve"> </v>
      </c>
      <c r="K93" s="31"/>
      <c r="L93" s="31"/>
      <c r="M93" s="32"/>
    </row>
    <row r="94" spans="2:63" s="1" customFormat="1" ht="10.35" customHeight="1">
      <c r="B94" s="30"/>
      <c r="C94" s="31"/>
      <c r="D94" s="31"/>
      <c r="E94" s="31"/>
      <c r="F94" s="31"/>
      <c r="G94" s="31"/>
      <c r="H94" s="31"/>
      <c r="I94" s="112"/>
      <c r="J94" s="112"/>
      <c r="K94" s="31"/>
      <c r="L94" s="31"/>
      <c r="M94" s="32"/>
    </row>
    <row r="95" spans="2:63" s="8" customFormat="1" ht="29.25" customHeight="1">
      <c r="B95" s="161"/>
      <c r="C95" s="162" t="s">
        <v>135</v>
      </c>
      <c r="D95" s="163" t="s">
        <v>55</v>
      </c>
      <c r="E95" s="163" t="s">
        <v>51</v>
      </c>
      <c r="F95" s="163" t="s">
        <v>52</v>
      </c>
      <c r="G95" s="163" t="s">
        <v>136</v>
      </c>
      <c r="H95" s="163" t="s">
        <v>137</v>
      </c>
      <c r="I95" s="164" t="s">
        <v>138</v>
      </c>
      <c r="J95" s="164" t="s">
        <v>139</v>
      </c>
      <c r="K95" s="163" t="s">
        <v>121</v>
      </c>
      <c r="L95" s="165" t="s">
        <v>140</v>
      </c>
      <c r="M95" s="166"/>
      <c r="N95" s="59" t="s">
        <v>1</v>
      </c>
      <c r="O95" s="60" t="s">
        <v>40</v>
      </c>
      <c r="P95" s="60" t="s">
        <v>141</v>
      </c>
      <c r="Q95" s="60" t="s">
        <v>142</v>
      </c>
      <c r="R95" s="60" t="s">
        <v>143</v>
      </c>
      <c r="S95" s="60" t="s">
        <v>144</v>
      </c>
      <c r="T95" s="60" t="s">
        <v>145</v>
      </c>
      <c r="U95" s="60" t="s">
        <v>146</v>
      </c>
      <c r="V95" s="60" t="s">
        <v>147</v>
      </c>
      <c r="W95" s="60" t="s">
        <v>148</v>
      </c>
      <c r="X95" s="60" t="s">
        <v>149</v>
      </c>
      <c r="Y95" s="61" t="s">
        <v>150</v>
      </c>
    </row>
    <row r="96" spans="2:63" s="1" customFormat="1" ht="22.8" customHeight="1">
      <c r="B96" s="30"/>
      <c r="C96" s="66" t="s">
        <v>151</v>
      </c>
      <c r="D96" s="31"/>
      <c r="E96" s="31"/>
      <c r="F96" s="31"/>
      <c r="G96" s="31"/>
      <c r="H96" s="31"/>
      <c r="I96" s="112"/>
      <c r="J96" s="112"/>
      <c r="K96" s="167">
        <f>BK96</f>
        <v>434</v>
      </c>
      <c r="L96" s="31"/>
      <c r="M96" s="32"/>
      <c r="N96" s="62"/>
      <c r="O96" s="63"/>
      <c r="P96" s="63"/>
      <c r="Q96" s="168">
        <f>Q97+Q100</f>
        <v>0</v>
      </c>
      <c r="R96" s="168">
        <f>R97+R100</f>
        <v>434</v>
      </c>
      <c r="S96" s="63"/>
      <c r="T96" s="169">
        <f>T97+T100</f>
        <v>0</v>
      </c>
      <c r="U96" s="63"/>
      <c r="V96" s="169">
        <f>V97+V100</f>
        <v>0</v>
      </c>
      <c r="W96" s="63"/>
      <c r="X96" s="169">
        <f>X97+X100</f>
        <v>0</v>
      </c>
      <c r="Y96" s="64"/>
      <c r="AT96" s="12" t="s">
        <v>71</v>
      </c>
      <c r="AU96" s="12" t="s">
        <v>123</v>
      </c>
      <c r="BK96" s="170">
        <f>BK97+BK100</f>
        <v>434</v>
      </c>
    </row>
    <row r="97" spans="2:65" s="9" customFormat="1" ht="25.95" customHeight="1">
      <c r="B97" s="171"/>
      <c r="C97" s="172"/>
      <c r="D97" s="173" t="s">
        <v>71</v>
      </c>
      <c r="E97" s="174" t="s">
        <v>1922</v>
      </c>
      <c r="F97" s="174" t="s">
        <v>1923</v>
      </c>
      <c r="G97" s="172"/>
      <c r="H97" s="172"/>
      <c r="I97" s="175"/>
      <c r="J97" s="175"/>
      <c r="K97" s="176">
        <f>BK97</f>
        <v>420</v>
      </c>
      <c r="L97" s="172"/>
      <c r="M97" s="177"/>
      <c r="N97" s="178"/>
      <c r="O97" s="179"/>
      <c r="P97" s="179"/>
      <c r="Q97" s="180">
        <f>SUM(Q98:Q99)</f>
        <v>0</v>
      </c>
      <c r="R97" s="180">
        <f>SUM(R98:R99)</f>
        <v>420</v>
      </c>
      <c r="S97" s="179"/>
      <c r="T97" s="181">
        <f>SUM(T98:T99)</f>
        <v>0</v>
      </c>
      <c r="U97" s="179"/>
      <c r="V97" s="181">
        <f>SUM(V98:V99)</f>
        <v>0</v>
      </c>
      <c r="W97" s="179"/>
      <c r="X97" s="181">
        <f>SUM(X98:X99)</f>
        <v>0</v>
      </c>
      <c r="Y97" s="182"/>
      <c r="AR97" s="183" t="s">
        <v>154</v>
      </c>
      <c r="AT97" s="184" t="s">
        <v>71</v>
      </c>
      <c r="AU97" s="184" t="s">
        <v>72</v>
      </c>
      <c r="AY97" s="183" t="s">
        <v>155</v>
      </c>
      <c r="BK97" s="185">
        <f>SUM(BK98:BK99)</f>
        <v>420</v>
      </c>
    </row>
    <row r="98" spans="2:65" s="1" customFormat="1" ht="16.5" customHeight="1">
      <c r="B98" s="30"/>
      <c r="C98" s="186" t="s">
        <v>82</v>
      </c>
      <c r="D98" s="186" t="s">
        <v>157</v>
      </c>
      <c r="E98" s="187" t="s">
        <v>1924</v>
      </c>
      <c r="F98" s="188" t="s">
        <v>1925</v>
      </c>
      <c r="G98" s="189" t="s">
        <v>1926</v>
      </c>
      <c r="H98" s="190">
        <v>1</v>
      </c>
      <c r="I98" s="191"/>
      <c r="J98" s="191">
        <v>420</v>
      </c>
      <c r="K98" s="192">
        <f>ROUND(P98*H98,2)</f>
        <v>420</v>
      </c>
      <c r="L98" s="188" t="s">
        <v>1927</v>
      </c>
      <c r="M98" s="32"/>
      <c r="N98" s="193" t="s">
        <v>1</v>
      </c>
      <c r="O98" s="194" t="s">
        <v>41</v>
      </c>
      <c r="P98" s="195">
        <f>I98+J98</f>
        <v>420</v>
      </c>
      <c r="Q98" s="195">
        <f>ROUND(I98*H98,2)</f>
        <v>0</v>
      </c>
      <c r="R98" s="195">
        <f>ROUND(J98*H98,2)</f>
        <v>420</v>
      </c>
      <c r="S98" s="55"/>
      <c r="T98" s="196">
        <f>S98*H98</f>
        <v>0</v>
      </c>
      <c r="U98" s="196">
        <v>0</v>
      </c>
      <c r="V98" s="196">
        <f>U98*H98</f>
        <v>0</v>
      </c>
      <c r="W98" s="196">
        <v>0</v>
      </c>
      <c r="X98" s="196">
        <f>W98*H98</f>
        <v>0</v>
      </c>
      <c r="Y98" s="197" t="s">
        <v>1</v>
      </c>
      <c r="AR98" s="12" t="s">
        <v>162</v>
      </c>
      <c r="AT98" s="12" t="s">
        <v>157</v>
      </c>
      <c r="AU98" s="12" t="s">
        <v>80</v>
      </c>
      <c r="AY98" s="12" t="s">
        <v>155</v>
      </c>
      <c r="BE98" s="99">
        <f>IF(O98="základní",K98,0)</f>
        <v>420</v>
      </c>
      <c r="BF98" s="99">
        <f>IF(O98="snížená",K98,0)</f>
        <v>0</v>
      </c>
      <c r="BG98" s="99">
        <f>IF(O98="zákl. přenesená",K98,0)</f>
        <v>0</v>
      </c>
      <c r="BH98" s="99">
        <f>IF(O98="sníž. přenesená",K98,0)</f>
        <v>0</v>
      </c>
      <c r="BI98" s="99">
        <f>IF(O98="nulová",K98,0)</f>
        <v>0</v>
      </c>
      <c r="BJ98" s="12" t="s">
        <v>80</v>
      </c>
      <c r="BK98" s="99">
        <f>ROUND(P98*H98,2)</f>
        <v>420</v>
      </c>
      <c r="BL98" s="12" t="s">
        <v>162</v>
      </c>
      <c r="BM98" s="12" t="s">
        <v>1928</v>
      </c>
    </row>
    <row r="99" spans="2:65" s="1" customFormat="1">
      <c r="B99" s="30"/>
      <c r="C99" s="31"/>
      <c r="D99" s="198" t="s">
        <v>164</v>
      </c>
      <c r="E99" s="31"/>
      <c r="F99" s="199" t="s">
        <v>1929</v>
      </c>
      <c r="G99" s="31"/>
      <c r="H99" s="31"/>
      <c r="I99" s="112"/>
      <c r="J99" s="112"/>
      <c r="K99" s="31"/>
      <c r="L99" s="31"/>
      <c r="M99" s="32"/>
      <c r="N99" s="200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6"/>
      <c r="AT99" s="12" t="s">
        <v>164</v>
      </c>
      <c r="AU99" s="12" t="s">
        <v>80</v>
      </c>
    </row>
    <row r="100" spans="2:65" s="9" customFormat="1" ht="25.95" customHeight="1">
      <c r="B100" s="171"/>
      <c r="C100" s="172"/>
      <c r="D100" s="173" t="s">
        <v>71</v>
      </c>
      <c r="E100" s="174" t="s">
        <v>127</v>
      </c>
      <c r="F100" s="174" t="s">
        <v>102</v>
      </c>
      <c r="G100" s="172"/>
      <c r="H100" s="172"/>
      <c r="I100" s="175"/>
      <c r="J100" s="175"/>
      <c r="K100" s="176">
        <f>BK100</f>
        <v>14</v>
      </c>
      <c r="L100" s="172"/>
      <c r="M100" s="177"/>
      <c r="N100" s="178"/>
      <c r="O100" s="179"/>
      <c r="P100" s="179"/>
      <c r="Q100" s="180">
        <f>Q101</f>
        <v>0</v>
      </c>
      <c r="R100" s="180">
        <f>R101</f>
        <v>14</v>
      </c>
      <c r="S100" s="179"/>
      <c r="T100" s="181">
        <f>T101</f>
        <v>0</v>
      </c>
      <c r="U100" s="179"/>
      <c r="V100" s="181">
        <f>V101</f>
        <v>0</v>
      </c>
      <c r="W100" s="179"/>
      <c r="X100" s="181">
        <f>X101</f>
        <v>0</v>
      </c>
      <c r="Y100" s="182"/>
      <c r="AR100" s="183" t="s">
        <v>199</v>
      </c>
      <c r="AT100" s="184" t="s">
        <v>71</v>
      </c>
      <c r="AU100" s="184" t="s">
        <v>72</v>
      </c>
      <c r="AY100" s="183" t="s">
        <v>155</v>
      </c>
      <c r="BK100" s="185">
        <f>BK101</f>
        <v>14</v>
      </c>
    </row>
    <row r="101" spans="2:65" s="9" customFormat="1" ht="22.8" customHeight="1">
      <c r="B101" s="171"/>
      <c r="C101" s="172"/>
      <c r="D101" s="173" t="s">
        <v>71</v>
      </c>
      <c r="E101" s="221" t="s">
        <v>1930</v>
      </c>
      <c r="F101" s="221" t="s">
        <v>1931</v>
      </c>
      <c r="G101" s="172"/>
      <c r="H101" s="172"/>
      <c r="I101" s="175"/>
      <c r="J101" s="175"/>
      <c r="K101" s="222">
        <f>BK101</f>
        <v>14</v>
      </c>
      <c r="L101" s="172"/>
      <c r="M101" s="177"/>
      <c r="N101" s="178"/>
      <c r="O101" s="179"/>
      <c r="P101" s="179"/>
      <c r="Q101" s="180">
        <f>SUM(Q102:Q103)</f>
        <v>0</v>
      </c>
      <c r="R101" s="180">
        <f>SUM(R102:R103)</f>
        <v>14</v>
      </c>
      <c r="S101" s="179"/>
      <c r="T101" s="181">
        <f>SUM(T102:T103)</f>
        <v>0</v>
      </c>
      <c r="U101" s="179"/>
      <c r="V101" s="181">
        <f>SUM(V102:V103)</f>
        <v>0</v>
      </c>
      <c r="W101" s="179"/>
      <c r="X101" s="181">
        <f>SUM(X102:X103)</f>
        <v>0</v>
      </c>
      <c r="Y101" s="182"/>
      <c r="AR101" s="183" t="s">
        <v>199</v>
      </c>
      <c r="AT101" s="184" t="s">
        <v>71</v>
      </c>
      <c r="AU101" s="184" t="s">
        <v>80</v>
      </c>
      <c r="AY101" s="183" t="s">
        <v>155</v>
      </c>
      <c r="BK101" s="185">
        <f>SUM(BK102:BK103)</f>
        <v>14</v>
      </c>
    </row>
    <row r="102" spans="2:65" s="1" customFormat="1" ht="16.5" customHeight="1">
      <c r="B102" s="30"/>
      <c r="C102" s="186" t="s">
        <v>80</v>
      </c>
      <c r="D102" s="186" t="s">
        <v>157</v>
      </c>
      <c r="E102" s="187" t="s">
        <v>1932</v>
      </c>
      <c r="F102" s="188" t="s">
        <v>1933</v>
      </c>
      <c r="G102" s="189" t="s">
        <v>1934</v>
      </c>
      <c r="H102" s="190">
        <v>1</v>
      </c>
      <c r="I102" s="191"/>
      <c r="J102" s="191">
        <v>14</v>
      </c>
      <c r="K102" s="192">
        <f>ROUND(P102*H102,2)</f>
        <v>14</v>
      </c>
      <c r="L102" s="188" t="s">
        <v>1927</v>
      </c>
      <c r="M102" s="32"/>
      <c r="N102" s="193" t="s">
        <v>1</v>
      </c>
      <c r="O102" s="194" t="s">
        <v>41</v>
      </c>
      <c r="P102" s="195">
        <f>I102+J102</f>
        <v>14</v>
      </c>
      <c r="Q102" s="195">
        <f>ROUND(I102*H102,2)</f>
        <v>0</v>
      </c>
      <c r="R102" s="195">
        <f>ROUND(J102*H102,2)</f>
        <v>14</v>
      </c>
      <c r="S102" s="55"/>
      <c r="T102" s="196">
        <f>S102*H102</f>
        <v>0</v>
      </c>
      <c r="U102" s="196">
        <v>0</v>
      </c>
      <c r="V102" s="196">
        <f>U102*H102</f>
        <v>0</v>
      </c>
      <c r="W102" s="196">
        <v>0</v>
      </c>
      <c r="X102" s="196">
        <f>W102*H102</f>
        <v>0</v>
      </c>
      <c r="Y102" s="197" t="s">
        <v>1</v>
      </c>
      <c r="AR102" s="12" t="s">
        <v>1935</v>
      </c>
      <c r="AT102" s="12" t="s">
        <v>157</v>
      </c>
      <c r="AU102" s="12" t="s">
        <v>82</v>
      </c>
      <c r="AY102" s="12" t="s">
        <v>155</v>
      </c>
      <c r="BE102" s="99">
        <f>IF(O102="základní",K102,0)</f>
        <v>14</v>
      </c>
      <c r="BF102" s="99">
        <f>IF(O102="snížená",K102,0)</f>
        <v>0</v>
      </c>
      <c r="BG102" s="99">
        <f>IF(O102="zákl. přenesená",K102,0)</f>
        <v>0</v>
      </c>
      <c r="BH102" s="99">
        <f>IF(O102="sníž. přenesená",K102,0)</f>
        <v>0</v>
      </c>
      <c r="BI102" s="99">
        <f>IF(O102="nulová",K102,0)</f>
        <v>0</v>
      </c>
      <c r="BJ102" s="12" t="s">
        <v>80</v>
      </c>
      <c r="BK102" s="99">
        <f>ROUND(P102*H102,2)</f>
        <v>14</v>
      </c>
      <c r="BL102" s="12" t="s">
        <v>1935</v>
      </c>
      <c r="BM102" s="12" t="s">
        <v>1936</v>
      </c>
    </row>
    <row r="103" spans="2:65" s="1" customFormat="1">
      <c r="B103" s="30"/>
      <c r="C103" s="31"/>
      <c r="D103" s="198" t="s">
        <v>164</v>
      </c>
      <c r="E103" s="31"/>
      <c r="F103" s="199" t="s">
        <v>1933</v>
      </c>
      <c r="G103" s="31"/>
      <c r="H103" s="31"/>
      <c r="I103" s="112"/>
      <c r="J103" s="112"/>
      <c r="K103" s="31"/>
      <c r="L103" s="31"/>
      <c r="M103" s="32"/>
      <c r="N103" s="201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  <c r="Y103" s="203"/>
      <c r="AT103" s="12" t="s">
        <v>164</v>
      </c>
      <c r="AU103" s="12" t="s">
        <v>82</v>
      </c>
    </row>
    <row r="104" spans="2:65" s="1" customFormat="1" ht="6.9" customHeight="1">
      <c r="B104" s="42"/>
      <c r="C104" s="43"/>
      <c r="D104" s="43"/>
      <c r="E104" s="43"/>
      <c r="F104" s="43"/>
      <c r="G104" s="43"/>
      <c r="H104" s="43"/>
      <c r="I104" s="138"/>
      <c r="J104" s="138"/>
      <c r="K104" s="43"/>
      <c r="L104" s="43"/>
      <c r="M104" s="32"/>
    </row>
  </sheetData>
  <sheetProtection algorithmName="SHA-512" hashValue="CW9HgtRWhMAl41SWa2OQWW3WXa8eY9xrnGiUQpmsxLyQ6+4BN+MP8y5zmVr3DfOX/HDmnxg/+cYTnRO8J99xaA==" saltValue="WFXeDvoQU3Ew5lx5Cl6kcRGdBBziU7yRZsESxC66jHVjYYCQL3mqcOL2dP9fbuby9izpO+FlkrTqf6i6kijsgg==" spinCount="100000" sheet="1" objects="1" scenarios="1" formatColumns="0" formatRows="0" autoFilter="0"/>
  <autoFilter ref="C95:L103"/>
  <mergeCells count="14">
    <mergeCell ref="D74:F74"/>
    <mergeCell ref="E86:H86"/>
    <mergeCell ref="E88:H88"/>
    <mergeCell ref="M2:Z2"/>
    <mergeCell ref="E54:H54"/>
    <mergeCell ref="D70:F70"/>
    <mergeCell ref="D71:F71"/>
    <mergeCell ref="D72:F72"/>
    <mergeCell ref="D73:F73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PS 01 - Prohlídky a reviz...</vt:lpstr>
      <vt:lpstr>PS 03 - Prohlídky a reviz...</vt:lpstr>
      <vt:lpstr>PS 07 - Materiál a náhrad...</vt:lpstr>
      <vt:lpstr>PS 05 - Prohlídky a reviz...</vt:lpstr>
      <vt:lpstr>PS 02 - Montáž a demontáž...</vt:lpstr>
      <vt:lpstr>PS 04 - Montáž a demontáž...</vt:lpstr>
      <vt:lpstr>PS 06 - Montáž a demontáž...</vt:lpstr>
      <vt:lpstr>PS 08 - Vedlejší rozpočto...</vt:lpstr>
      <vt:lpstr>'PS 01 - Prohlídky a reviz...'!Názvy_tisku</vt:lpstr>
      <vt:lpstr>'PS 02 - Montáž a demontáž...'!Názvy_tisku</vt:lpstr>
      <vt:lpstr>'PS 03 - Prohlídky a reviz...'!Názvy_tisku</vt:lpstr>
      <vt:lpstr>'PS 04 - Montáž a demontáž...'!Názvy_tisku</vt:lpstr>
      <vt:lpstr>'PS 05 - Prohlídky a reviz...'!Názvy_tisku</vt:lpstr>
      <vt:lpstr>'PS 06 - Montáž a demontáž...'!Názvy_tisku</vt:lpstr>
      <vt:lpstr>'PS 07 - Materiál a náhrad...'!Názvy_tisku</vt:lpstr>
      <vt:lpstr>'PS 08 - Vedlejší rozpočto...'!Názvy_tisku</vt:lpstr>
      <vt:lpstr>'Rekapitulace stavby'!Názvy_tisku</vt:lpstr>
      <vt:lpstr>'PS 01 - Prohlídky a reviz...'!Oblast_tisku</vt:lpstr>
      <vt:lpstr>'PS 02 - Montáž a demontáž...'!Oblast_tisku</vt:lpstr>
      <vt:lpstr>'PS 03 - Prohlídky a reviz...'!Oblast_tisku</vt:lpstr>
      <vt:lpstr>'PS 04 - Montáž a demontáž...'!Oblast_tisku</vt:lpstr>
      <vt:lpstr>'PS 05 - Prohlídky a reviz...'!Oblast_tisku</vt:lpstr>
      <vt:lpstr>'PS 06 - Montáž a demontáž...'!Oblast_tisku</vt:lpstr>
      <vt:lpstr>'PS 07 - Materiál a náhrad...'!Oblast_tisku</vt:lpstr>
      <vt:lpstr>'PS 08 - Vedlejší rozpočto...'!Oblast_tisku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Komzák Roman, Bc.</dc:creator>
  <cp:lastModifiedBy>Šmíd Petr</cp:lastModifiedBy>
  <dcterms:created xsi:type="dcterms:W3CDTF">2019-03-26T10:34:27Z</dcterms:created>
  <dcterms:modified xsi:type="dcterms:W3CDTF">2019-04-13T09:17:35Z</dcterms:modified>
</cp:coreProperties>
</file>